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CE-SUS-FILE1\Projects\7527 Finchwood Park\E_Archive\Planning\251006 - P11 12 RESUBMISSION drawing pack\"/>
    </mc:Choice>
  </mc:AlternateContent>
  <xr:revisionPtr revIDLastSave="0" documentId="13_ncr:1_{14CA1E39-7430-4881-A179-C1D796713BD1}" xr6:coauthVersionLast="47" xr6:coauthVersionMax="47" xr10:uidLastSave="{00000000-0000-0000-0000-000000000000}"/>
  <bookViews>
    <workbookView xWindow="-120" yWindow="-120" windowWidth="29040" windowHeight="15720" xr2:uid="{6C810CFB-AE94-4D1C-9A02-64EC7998C1C3}"/>
  </bookViews>
  <sheets>
    <sheet name="D.01 - Plot by Plot" sheetId="5" r:id="rId1"/>
  </sheets>
  <definedNames>
    <definedName name="_xlnm._FilterDatabase" localSheetId="0" hidden="1">'D.01 - Plot by Plot'!$A$15:$K$178</definedName>
    <definedName name="_xlnm.Print_Area" localSheetId="0">'D.01 - Plot by Plot'!$A$1:$S$240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99" i="5" l="1"/>
  <c r="C199" i="5"/>
  <c r="H199" i="5"/>
  <c r="O199" i="5"/>
  <c r="S199" i="5" l="1"/>
  <c r="R199" i="5"/>
  <c r="Q199" i="5"/>
  <c r="P199" i="5"/>
  <c r="N199" i="5"/>
  <c r="D199" i="5"/>
  <c r="F199" i="5"/>
  <c r="E199" i="5"/>
  <c r="C187" i="5"/>
  <c r="C186" i="5"/>
  <c r="C185" i="5"/>
  <c r="C184" i="5"/>
  <c r="K199" i="5"/>
  <c r="J199" i="5"/>
  <c r="I199" i="5"/>
  <c r="M127" i="5"/>
  <c r="F127" i="5"/>
  <c r="J189" i="5"/>
  <c r="M177" i="5"/>
  <c r="J186" i="5"/>
  <c r="J188" i="5" s="1"/>
  <c r="J185" i="5"/>
  <c r="J184" i="5"/>
  <c r="F176" i="5"/>
  <c r="F175" i="5"/>
  <c r="F174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41" i="5"/>
  <c r="F140" i="5"/>
  <c r="J211" i="5"/>
  <c r="K211" i="5"/>
  <c r="J191" i="5" l="1"/>
  <c r="F235" i="5"/>
  <c r="G235" i="5"/>
  <c r="K235" i="5"/>
  <c r="K223" i="5"/>
  <c r="E211" i="5" l="1"/>
  <c r="F173" i="5"/>
  <c r="F172" i="5"/>
  <c r="F150" i="5"/>
  <c r="F149" i="5"/>
  <c r="F145" i="5"/>
  <c r="F144" i="5"/>
  <c r="F143" i="5"/>
  <c r="F142" i="5"/>
  <c r="F139" i="5"/>
  <c r="F138" i="5"/>
  <c r="F137" i="5"/>
  <c r="F136" i="5"/>
  <c r="F135" i="5"/>
  <c r="F134" i="5"/>
  <c r="F133" i="5"/>
  <c r="F132" i="5"/>
  <c r="F131" i="5"/>
  <c r="F129" i="5"/>
  <c r="F128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1" i="5"/>
  <c r="F102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5" i="5"/>
  <c r="F44" i="5"/>
  <c r="F43" i="5"/>
  <c r="F41" i="5"/>
  <c r="F40" i="5"/>
  <c r="F39" i="5"/>
  <c r="F38" i="5"/>
  <c r="F37" i="5"/>
  <c r="F36" i="5"/>
  <c r="F35" i="5"/>
  <c r="F34" i="5"/>
  <c r="F33" i="5"/>
  <c r="F32" i="5"/>
  <c r="F31" i="5"/>
  <c r="F30" i="5"/>
  <c r="F28" i="5"/>
  <c r="F26" i="5"/>
  <c r="F23" i="5"/>
  <c r="F22" i="5"/>
  <c r="F21" i="5"/>
  <c r="F20" i="5"/>
  <c r="F19" i="5"/>
  <c r="F18" i="5"/>
  <c r="F17" i="5"/>
  <c r="F16" i="5"/>
  <c r="D201" i="5" l="1"/>
  <c r="F171" i="5"/>
  <c r="F42" i="5"/>
  <c r="F46" i="5"/>
  <c r="F29" i="5"/>
  <c r="F27" i="5"/>
  <c r="F187" i="5"/>
  <c r="F186" i="5"/>
  <c r="F185" i="5"/>
  <c r="F184" i="5"/>
  <c r="B235" i="5"/>
  <c r="I223" i="5"/>
  <c r="I235" i="5"/>
  <c r="I211" i="5"/>
  <c r="G223" i="5"/>
  <c r="G211" i="5"/>
  <c r="F155" i="5"/>
  <c r="F153" i="5"/>
  <c r="F152" i="5"/>
  <c r="F151" i="5"/>
  <c r="F148" i="5"/>
  <c r="F130" i="5"/>
  <c r="F25" i="5"/>
  <c r="F24" i="5"/>
  <c r="H235" i="5" l="1"/>
  <c r="H211" i="5"/>
  <c r="H223" i="5"/>
  <c r="J235" i="5"/>
  <c r="I237" i="5" s="1"/>
  <c r="E235" i="5"/>
  <c r="E237" i="5" s="1"/>
  <c r="D235" i="5"/>
  <c r="C235" i="5"/>
  <c r="B237" i="5" s="1"/>
  <c r="A235" i="5"/>
  <c r="J223" i="5"/>
  <c r="I225" i="5" s="1"/>
  <c r="F223" i="5"/>
  <c r="E223" i="5"/>
  <c r="D223" i="5"/>
  <c r="C223" i="5"/>
  <c r="B225" i="5" s="1"/>
  <c r="A223" i="5"/>
  <c r="I213" i="5"/>
  <c r="F211" i="5"/>
  <c r="D211" i="5"/>
  <c r="D213" i="5" s="1"/>
  <c r="C211" i="5"/>
  <c r="A211" i="5"/>
  <c r="B216" i="5" l="1"/>
  <c r="B240" i="5"/>
  <c r="B228" i="5"/>
  <c r="D225" i="5"/>
  <c r="F213" i="5"/>
  <c r="B213" i="5"/>
  <c r="F225" i="5"/>
  <c r="F237" i="5"/>
  <c r="A237" i="5"/>
  <c r="A225" i="5"/>
  <c r="B214" i="5" l="1"/>
  <c r="F214" i="5"/>
  <c r="I214" i="5"/>
  <c r="O201" i="5"/>
  <c r="F146" i="5"/>
  <c r="F147" i="5"/>
  <c r="F154" i="5"/>
  <c r="B201" i="5" l="1"/>
  <c r="G201" i="5" l="1"/>
  <c r="B204" i="5" l="1"/>
  <c r="A201" i="5" l="1"/>
  <c r="I226" i="5" l="1"/>
  <c r="A226" i="5"/>
  <c r="F226" i="5"/>
  <c r="B226" i="5"/>
  <c r="I177" i="5"/>
  <c r="A213" i="5" l="1"/>
  <c r="A214" i="5" l="1"/>
  <c r="C188" i="5"/>
  <c r="F188" i="5"/>
  <c r="B177" i="5"/>
  <c r="F177" i="5"/>
  <c r="E177" i="5"/>
  <c r="G202" i="5" l="1"/>
  <c r="B202" i="5"/>
  <c r="O202" i="5"/>
  <c r="B238" i="5"/>
  <c r="I238" i="5"/>
  <c r="F238" i="5"/>
  <c r="A238" i="5"/>
  <c r="E186" i="5"/>
  <c r="E185" i="5"/>
  <c r="A202" i="5"/>
  <c r="E187" i="5"/>
  <c r="C189" i="5"/>
  <c r="E188" i="5" s="1"/>
  <c r="G186" i="5"/>
  <c r="G187" i="5"/>
  <c r="G185" i="5"/>
  <c r="E184" i="5"/>
  <c r="G184" i="5"/>
  <c r="G188" i="5" l="1"/>
</calcChain>
</file>

<file path=xl/sharedStrings.xml><?xml version="1.0" encoding="utf-8"?>
<sst xmlns="http://schemas.openxmlformats.org/spreadsheetml/2006/main" count="926" uniqueCount="90">
  <si>
    <t>Plot</t>
  </si>
  <si>
    <t>Beds</t>
  </si>
  <si>
    <t>Type</t>
  </si>
  <si>
    <t>Storey</t>
  </si>
  <si>
    <t>Tenure</t>
  </si>
  <si>
    <t>TOTAL</t>
  </si>
  <si>
    <t>B4</t>
  </si>
  <si>
    <t>B9</t>
  </si>
  <si>
    <t xml:space="preserve">Key - </t>
  </si>
  <si>
    <t>T 01903 248777
F 01903 248666
E sussex@ecearchitecture.com
W www.ecearchitecture.com</t>
  </si>
  <si>
    <t>AR</t>
  </si>
  <si>
    <t>Private</t>
  </si>
  <si>
    <t>Sqft (To finishes)</t>
  </si>
  <si>
    <t>Sqm (To finishes)</t>
  </si>
  <si>
    <t>Affordable</t>
  </si>
  <si>
    <t>REV:</t>
  </si>
  <si>
    <t>1B FLATS</t>
  </si>
  <si>
    <t>2B FLATS</t>
  </si>
  <si>
    <t>DATE:</t>
  </si>
  <si>
    <t>Subtotal</t>
  </si>
  <si>
    <t>B6</t>
  </si>
  <si>
    <t>Shared Ownership (SO)</t>
  </si>
  <si>
    <t>Affordable Rented (AR)</t>
  </si>
  <si>
    <t>Social Rented (SR)</t>
  </si>
  <si>
    <t>SR</t>
  </si>
  <si>
    <t>AFFORDABLE RENTED (AR)</t>
  </si>
  <si>
    <t>SOCIAL RENTED (SR)</t>
  </si>
  <si>
    <t>SUBTOTAL AR:</t>
  </si>
  <si>
    <t>SUBTOTAL SR:</t>
  </si>
  <si>
    <t>SHARED OWNERSHIP (SO)</t>
  </si>
  <si>
    <t>SUBTOTAL SO:</t>
  </si>
  <si>
    <t>1B</t>
  </si>
  <si>
    <t>2B</t>
  </si>
  <si>
    <t>3B</t>
  </si>
  <si>
    <t>4B</t>
  </si>
  <si>
    <t>SO</t>
  </si>
  <si>
    <t>Violet</t>
  </si>
  <si>
    <t>B7</t>
  </si>
  <si>
    <t>Flat</t>
  </si>
  <si>
    <t>House</t>
  </si>
  <si>
    <t>Parcel</t>
  </si>
  <si>
    <t>Allocated Parking Spaces</t>
  </si>
  <si>
    <t>H356</t>
  </si>
  <si>
    <t>1B2P F</t>
  </si>
  <si>
    <t>2B3P F</t>
  </si>
  <si>
    <t>SUMMARY</t>
  </si>
  <si>
    <t>2B3P AF</t>
  </si>
  <si>
    <t>2B4P AF</t>
  </si>
  <si>
    <t>1B2P AF</t>
  </si>
  <si>
    <t>H354</t>
  </si>
  <si>
    <t>MIX OVERVIEW</t>
  </si>
  <si>
    <t>2B HOUSES</t>
  </si>
  <si>
    <t>3B HOUSES</t>
  </si>
  <si>
    <t>4B HOUSES</t>
  </si>
  <si>
    <t>H341</t>
  </si>
  <si>
    <t>H236</t>
  </si>
  <si>
    <t>H451</t>
  </si>
  <si>
    <t>H242</t>
  </si>
  <si>
    <t>H463</t>
  </si>
  <si>
    <t>H232</t>
  </si>
  <si>
    <t>H464</t>
  </si>
  <si>
    <t>H351</t>
  </si>
  <si>
    <t>H352</t>
  </si>
  <si>
    <t>H471</t>
  </si>
  <si>
    <t>H362</t>
  </si>
  <si>
    <t>H462</t>
  </si>
  <si>
    <t>Parcels 11 &amp; 12, Finchwood Park</t>
  </si>
  <si>
    <t>DO03 - Plot by Plot Schedule of Accommodation</t>
  </si>
  <si>
    <t>Party Wall area (sqm)</t>
  </si>
  <si>
    <t>CIL CALCULATION</t>
  </si>
  <si>
    <t>Item</t>
  </si>
  <si>
    <t>Area (sqm)</t>
  </si>
  <si>
    <t>CIL Area Affordable  Only Total</t>
  </si>
  <si>
    <t>CIL Area Private  Only Total</t>
  </si>
  <si>
    <t>CIL Area TOTAL SITE</t>
  </si>
  <si>
    <t>Apartment Building Plots 194-202 Common Parts/Party walls/balconies/bin &amp; bike stores</t>
  </si>
  <si>
    <t>Apartment Building Plots 203-211 Common Parts/Party walls/balconies/bin &amp; bike stores</t>
  </si>
  <si>
    <t>Apartment Building Plots 212-217 Common Parts/Party walls/balconies/bin &amp; bike stores</t>
  </si>
  <si>
    <t>H466</t>
  </si>
  <si>
    <t>CIL Area Substation</t>
  </si>
  <si>
    <t>NDSS Compliant</t>
  </si>
  <si>
    <t>Part M4(2) Compliant</t>
  </si>
  <si>
    <t>Yes</t>
  </si>
  <si>
    <t>No</t>
  </si>
  <si>
    <t>Market</t>
  </si>
  <si>
    <t>MARKET</t>
  </si>
  <si>
    <t>Total Parcels 11 &amp; 12</t>
  </si>
  <si>
    <t>SUBTOTAL MARKET:</t>
  </si>
  <si>
    <t>F</t>
  </si>
  <si>
    <t>06.10.25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</si>
</sst>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u/>
      <sz val="14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5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25" xfId="0" applyFont="1" applyBorder="1"/>
    <xf numFmtId="0" fontId="8" fillId="0" borderId="20" xfId="0" applyFont="1" applyBorder="1"/>
    <xf numFmtId="0" fontId="10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0" borderId="0" xfId="0" applyFont="1"/>
    <xf numFmtId="0" fontId="3" fillId="0" borderId="2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1" fillId="0" borderId="25" xfId="0" applyFont="1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165" fontId="7" fillId="0" borderId="13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/>
    </xf>
    <xf numFmtId="0" fontId="16" fillId="3" borderId="22" xfId="0" applyFont="1" applyFill="1" applyBorder="1"/>
    <xf numFmtId="164" fontId="16" fillId="3" borderId="22" xfId="0" applyNumberFormat="1" applyFont="1" applyFill="1" applyBorder="1" applyAlignment="1">
      <alignment horizontal="center" vertical="center"/>
    </xf>
    <xf numFmtId="3" fontId="16" fillId="3" borderId="22" xfId="0" applyNumberFormat="1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/>
    </xf>
    <xf numFmtId="0" fontId="11" fillId="0" borderId="23" xfId="0" applyFont="1" applyBorder="1"/>
    <xf numFmtId="1" fontId="11" fillId="0" borderId="0" xfId="0" applyNumberFormat="1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top" wrapText="1"/>
    </xf>
    <xf numFmtId="1" fontId="3" fillId="0" borderId="7" xfId="0" applyNumberFormat="1" applyFont="1" applyBorder="1" applyAlignment="1">
      <alignment horizontal="center" vertical="center"/>
    </xf>
    <xf numFmtId="164" fontId="15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16" fillId="3" borderId="22" xfId="0" applyFont="1" applyFill="1" applyBorder="1" applyAlignment="1">
      <alignment horizontal="center"/>
    </xf>
    <xf numFmtId="0" fontId="3" fillId="2" borderId="1" xfId="0" applyFont="1" applyFill="1" applyBorder="1"/>
    <xf numFmtId="0" fontId="3" fillId="6" borderId="1" xfId="0" applyFont="1" applyFill="1" applyBorder="1"/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" fontId="3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8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/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4" fillId="9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8" fillId="0" borderId="13" xfId="0" applyFont="1" applyBorder="1"/>
    <xf numFmtId="0" fontId="4" fillId="6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5" fillId="3" borderId="32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5" fillId="3" borderId="42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5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10" borderId="1" xfId="0" applyFont="1" applyFill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9" borderId="2" xfId="0" applyFont="1" applyFill="1" applyBorder="1"/>
    <xf numFmtId="0" fontId="3" fillId="0" borderId="4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9" borderId="4" xfId="0" applyFont="1" applyFill="1" applyBorder="1"/>
    <xf numFmtId="1" fontId="3" fillId="0" borderId="21" xfId="0" applyNumberFormat="1" applyFont="1" applyBorder="1" applyAlignment="1">
      <alignment horizontal="center" vertical="center"/>
    </xf>
    <xf numFmtId="0" fontId="4" fillId="9" borderId="49" xfId="0" applyFont="1" applyFill="1" applyBorder="1" applyAlignment="1">
      <alignment horizontal="center"/>
    </xf>
    <xf numFmtId="0" fontId="3" fillId="0" borderId="45" xfId="0" applyFont="1" applyBorder="1" applyAlignment="1">
      <alignment horizontal="center" vertical="center" wrapText="1"/>
    </xf>
    <xf numFmtId="0" fontId="11" fillId="0" borderId="13" xfId="0" applyFont="1" applyBorder="1"/>
    <xf numFmtId="0" fontId="7" fillId="0" borderId="25" xfId="0" applyFont="1" applyBorder="1"/>
    <xf numFmtId="0" fontId="4" fillId="4" borderId="7" xfId="0" applyFont="1" applyFill="1" applyBorder="1" applyAlignment="1">
      <alignment horizontal="center" vertical="center"/>
    </xf>
    <xf numFmtId="0" fontId="4" fillId="10" borderId="37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49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4" fillId="6" borderId="7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6" borderId="49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4" fillId="8" borderId="37" xfId="0" applyFont="1" applyFill="1" applyBorder="1" applyAlignment="1">
      <alignment horizontal="center" vertical="center"/>
    </xf>
    <xf numFmtId="0" fontId="4" fillId="8" borderId="4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4" fillId="0" borderId="53" xfId="0" applyFont="1" applyBorder="1" applyAlignment="1">
      <alignment horizontal="center" wrapText="1"/>
    </xf>
    <xf numFmtId="0" fontId="16" fillId="3" borderId="5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0" fillId="0" borderId="0" xfId="0" applyFont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7" fillId="0" borderId="1" xfId="0" applyFont="1" applyBorder="1"/>
    <xf numFmtId="0" fontId="4" fillId="0" borderId="22" xfId="0" applyFont="1" applyBorder="1" applyAlignment="1">
      <alignment horizontal="left" vertical="center"/>
    </xf>
    <xf numFmtId="164" fontId="4" fillId="0" borderId="22" xfId="0" applyNumberFormat="1" applyFont="1" applyBorder="1" applyAlignment="1">
      <alignment horizontal="right" vertical="center"/>
    </xf>
    <xf numFmtId="165" fontId="14" fillId="0" borderId="0" xfId="0" applyNumberFormat="1" applyFont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4" fillId="9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5" borderId="27" xfId="0" applyFont="1" applyFill="1" applyBorder="1" applyAlignment="1">
      <alignment horizontal="center"/>
    </xf>
    <xf numFmtId="0" fontId="3" fillId="0" borderId="54" xfId="0" applyFont="1" applyBorder="1" applyAlignment="1">
      <alignment horizontal="left" vertical="center"/>
    </xf>
    <xf numFmtId="0" fontId="16" fillId="7" borderId="21" xfId="0" applyFont="1" applyFill="1" applyBorder="1" applyAlignment="1">
      <alignment horizontal="center"/>
    </xf>
    <xf numFmtId="165" fontId="7" fillId="7" borderId="29" xfId="0" applyNumberFormat="1" applyFont="1" applyFill="1" applyBorder="1" applyAlignment="1">
      <alignment horizontal="center"/>
    </xf>
    <xf numFmtId="165" fontId="7" fillId="7" borderId="35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3" fillId="9" borderId="3" xfId="0" applyFont="1" applyFill="1" applyBorder="1"/>
    <xf numFmtId="165" fontId="14" fillId="0" borderId="44" xfId="0" applyNumberFormat="1" applyFont="1" applyBorder="1" applyAlignment="1">
      <alignment horizontal="center" vertical="center" wrapText="1"/>
    </xf>
    <xf numFmtId="165" fontId="14" fillId="0" borderId="14" xfId="0" applyNumberFormat="1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165" fontId="14" fillId="0" borderId="21" xfId="0" applyNumberFormat="1" applyFont="1" applyBorder="1" applyAlignment="1">
      <alignment horizontal="center" vertical="center" wrapText="1"/>
    </xf>
    <xf numFmtId="165" fontId="14" fillId="0" borderId="29" xfId="0" applyNumberFormat="1" applyFont="1" applyBorder="1" applyAlignment="1">
      <alignment horizontal="center" vertical="center" wrapText="1"/>
    </xf>
    <xf numFmtId="165" fontId="14" fillId="0" borderId="26" xfId="0" applyNumberFormat="1" applyFont="1" applyBorder="1" applyAlignment="1">
      <alignment horizontal="center" vertical="center" wrapText="1"/>
    </xf>
    <xf numFmtId="165" fontId="14" fillId="0" borderId="40" xfId="0" applyNumberFormat="1" applyFont="1" applyBorder="1" applyAlignment="1">
      <alignment horizontal="center" vertical="center" wrapText="1"/>
    </xf>
    <xf numFmtId="165" fontId="14" fillId="0" borderId="15" xfId="0" applyNumberFormat="1" applyFont="1" applyBorder="1" applyAlignment="1">
      <alignment horizontal="center" vertical="center" wrapText="1"/>
    </xf>
    <xf numFmtId="165" fontId="14" fillId="0" borderId="41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7" fillId="9" borderId="31" xfId="0" applyFont="1" applyFill="1" applyBorder="1" applyAlignment="1">
      <alignment horizontal="center" vertical="center" wrapText="1"/>
    </xf>
    <xf numFmtId="0" fontId="17" fillId="9" borderId="32" xfId="0" applyFont="1" applyFill="1" applyBorder="1" applyAlignment="1">
      <alignment horizontal="center" vertical="center" wrapText="1"/>
    </xf>
    <xf numFmtId="0" fontId="17" fillId="9" borderId="33" xfId="0" applyFont="1" applyFill="1" applyBorder="1" applyAlignment="1">
      <alignment horizontal="center" vertical="center" wrapText="1"/>
    </xf>
    <xf numFmtId="164" fontId="5" fillId="0" borderId="34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49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5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48" xfId="0" applyFont="1" applyBorder="1" applyAlignment="1">
      <alignment horizontal="center" wrapText="1"/>
    </xf>
    <xf numFmtId="0" fontId="4" fillId="0" borderId="54" xfId="0" applyFont="1" applyBorder="1" applyAlignment="1">
      <alignment horizontal="center" wrapText="1"/>
    </xf>
    <xf numFmtId="165" fontId="4" fillId="0" borderId="34" xfId="0" applyNumberFormat="1" applyFont="1" applyBorder="1" applyAlignment="1">
      <alignment horizontal="center" vertical="center" wrapText="1"/>
    </xf>
    <xf numFmtId="165" fontId="4" fillId="0" borderId="39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10" borderId="27" xfId="0" applyFont="1" applyFill="1" applyBorder="1" applyAlignment="1">
      <alignment horizontal="center" vertical="center"/>
    </xf>
    <xf numFmtId="0" fontId="2" fillId="10" borderId="30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8" borderId="30" xfId="0" applyFont="1" applyFill="1" applyBorder="1" applyAlignment="1">
      <alignment horizontal="center" vertical="center"/>
    </xf>
    <xf numFmtId="0" fontId="2" fillId="8" borderId="28" xfId="0" applyFont="1" applyFill="1" applyBorder="1" applyAlignment="1">
      <alignment horizontal="center" vertical="center"/>
    </xf>
    <xf numFmtId="0" fontId="2" fillId="9" borderId="27" xfId="0" applyFont="1" applyFill="1" applyBorder="1" applyAlignment="1">
      <alignment horizontal="center" vertical="center"/>
    </xf>
    <xf numFmtId="0" fontId="2" fillId="9" borderId="28" xfId="0" applyFont="1" applyFill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center" vertical="center" wrapText="1"/>
    </xf>
    <xf numFmtId="164" fontId="5" fillId="0" borderId="27" xfId="0" applyNumberFormat="1" applyFont="1" applyBorder="1" applyAlignment="1">
      <alignment horizontal="center" vertical="center" wrapText="1"/>
    </xf>
    <xf numFmtId="164" fontId="5" fillId="0" borderId="30" xfId="0" applyNumberFormat="1" applyFont="1" applyBorder="1" applyAlignment="1">
      <alignment horizontal="center" vertical="center" wrapText="1"/>
    </xf>
    <xf numFmtId="0" fontId="13" fillId="6" borderId="31" xfId="0" applyFont="1" applyFill="1" applyBorder="1" applyAlignment="1">
      <alignment horizontal="center" vertical="center" wrapText="1"/>
    </xf>
    <xf numFmtId="0" fontId="13" fillId="6" borderId="32" xfId="0" applyFont="1" applyFill="1" applyBorder="1" applyAlignment="1">
      <alignment horizontal="center" vertical="center" wrapText="1"/>
    </xf>
    <xf numFmtId="0" fontId="13" fillId="6" borderId="33" xfId="0" applyFont="1" applyFill="1" applyBorder="1" applyAlignment="1">
      <alignment horizontal="center" vertical="center" wrapText="1"/>
    </xf>
    <xf numFmtId="0" fontId="13" fillId="10" borderId="31" xfId="0" applyFont="1" applyFill="1" applyBorder="1" applyAlignment="1">
      <alignment horizontal="center" vertical="center" wrapText="1"/>
    </xf>
    <xf numFmtId="0" fontId="13" fillId="10" borderId="32" xfId="0" applyFont="1" applyFill="1" applyBorder="1" applyAlignment="1">
      <alignment horizontal="center" vertical="center" wrapText="1"/>
    </xf>
    <xf numFmtId="0" fontId="13" fillId="10" borderId="33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165" fontId="14" fillId="0" borderId="25" xfId="0" applyNumberFormat="1" applyFont="1" applyBorder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 wrapText="1"/>
    </xf>
    <xf numFmtId="165" fontId="14" fillId="0" borderId="13" xfId="0" applyNumberFormat="1" applyFont="1" applyBorder="1" applyAlignment="1">
      <alignment horizontal="center" vertical="center" wrapText="1"/>
    </xf>
    <xf numFmtId="165" fontId="14" fillId="0" borderId="16" xfId="0" applyNumberFormat="1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3" fillId="8" borderId="31" xfId="0" applyFont="1" applyFill="1" applyBorder="1" applyAlignment="1">
      <alignment horizontal="center" vertical="center" wrapText="1"/>
    </xf>
    <xf numFmtId="0" fontId="13" fillId="8" borderId="32" xfId="0" applyFont="1" applyFill="1" applyBorder="1" applyAlignment="1">
      <alignment horizontal="center" vertical="center" wrapText="1"/>
    </xf>
    <xf numFmtId="0" fontId="13" fillId="8" borderId="33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6" fillId="7" borderId="21" xfId="0" applyFont="1" applyFill="1" applyBorder="1" applyAlignment="1">
      <alignment horizontal="center" vertical="center" wrapText="1"/>
    </xf>
    <xf numFmtId="0" fontId="16" fillId="7" borderId="29" xfId="0" applyFont="1" applyFill="1" applyBorder="1" applyAlignment="1">
      <alignment horizontal="center" vertical="center" wrapText="1"/>
    </xf>
    <xf numFmtId="0" fontId="16" fillId="7" borderId="35" xfId="0" applyFont="1" applyFill="1" applyBorder="1" applyAlignment="1">
      <alignment horizontal="center" vertical="center" wrapText="1"/>
    </xf>
    <xf numFmtId="0" fontId="16" fillId="7" borderId="40" xfId="0" applyFont="1" applyFill="1" applyBorder="1" applyAlignment="1">
      <alignment horizontal="center" vertical="center" wrapText="1"/>
    </xf>
    <xf numFmtId="0" fontId="16" fillId="7" borderId="15" xfId="0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3" fillId="0" borderId="5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3" borderId="5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164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0" fontId="6" fillId="5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9" borderId="1" xfId="0" applyFont="1" applyFill="1" applyBorder="1"/>
    <xf numFmtId="1" fontId="6" fillId="0" borderId="7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27" xfId="0" applyFont="1" applyBorder="1" applyAlignment="1">
      <alignment horizontal="center"/>
    </xf>
  </cellXfs>
  <cellStyles count="2">
    <cellStyle name="Normal" xfId="0" builtinId="0"/>
    <cellStyle name="Normal 2" xfId="1" xr:uid="{2533B385-370A-49CC-8A97-E232663D5667}"/>
  </cellStyles>
  <dxfs count="0"/>
  <tableStyles count="0" defaultTableStyle="TableStyleMedium2" defaultPivotStyle="PivotStyleLight16"/>
  <colors>
    <mruColors>
      <color rgb="FFFFCCFF"/>
      <color rgb="FFDFBE9D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271576</xdr:colOff>
      <xdr:row>0</xdr:row>
      <xdr:rowOff>64038</xdr:rowOff>
    </xdr:from>
    <xdr:to>
      <xdr:col>0</xdr:col>
      <xdr:colOff>949183</xdr:colOff>
      <xdr:row>4</xdr:row>
      <xdr:rowOff>95171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945331-7C6A-4C4F-A9CB-96D5CDDE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576" y="64038"/>
          <a:ext cx="647879" cy="1092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80596</xdr:colOff>
      <xdr:row>0</xdr:row>
      <xdr:rowOff>46984</xdr:rowOff>
    </xdr:from>
    <xdr:to>
      <xdr:col>5</xdr:col>
      <xdr:colOff>296043</xdr:colOff>
      <xdr:row>0</xdr:row>
      <xdr:rowOff>417368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EAA3BFE-8556-4A89-9E83-985749B8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82" y="46984"/>
          <a:ext cx="3688582" cy="370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1432</xdr:colOff>
      <xdr:row>179</xdr:row>
      <xdr:rowOff>174812</xdr:rowOff>
    </xdr:from>
    <xdr:to>
      <xdr:col>10</xdr:col>
      <xdr:colOff>134470</xdr:colOff>
      <xdr:row>191</xdr:row>
      <xdr:rowOff>85165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DD8B8B2-26CB-9AE0-B556-38966DC2B808}"/>
            </a:ext>
          </a:extLst>
        </xdr:cNvPr>
        <xdr:cNvSpPr/>
      </xdr:nvSpPr>
      <xdr:spPr>
        <a:xfrm>
          <a:off x="8345332" y="32929926"/>
          <a:ext cx="3953924" cy="265355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D8414-E490-4B6C-A0D3-E382069FD486}">
  <sheetPr>
    <pageSetUpPr fitToPage="1"/>
  </sheetPr>
  <dimension ref="A1:AB240"/>
  <sheetViews>
    <sheetView tabSelected="1" zoomScale="70" zoomScaleNormal="70" workbookViewId="0">
      <selection activeCell="Q12" sqref="Q12"/>
    </sheetView>
  </sheetViews>
  <sheetFormatPr defaultColWidth="8.85546875" defaultRowHeight="14.25" x14ac:dyDescent="0.2"/>
  <cols>
    <col min="1" max="1" width="19.85546875" style="31" customWidth="1"/>
    <col min="2" max="2" width="17.28515625" style="31" customWidth="1"/>
    <col min="3" max="3" width="11.28515625" style="30" customWidth="1"/>
    <col min="4" max="4" width="13.140625" style="30" bestFit="1" customWidth="1"/>
    <col min="5" max="5" width="28.7109375" style="30" customWidth="1"/>
    <col min="6" max="6" width="20.28515625" style="30" customWidth="1"/>
    <col min="7" max="7" width="17.85546875" style="56" customWidth="1"/>
    <col min="8" max="8" width="15.28515625" style="30" bestFit="1" customWidth="1"/>
    <col min="9" max="9" width="23.28515625" style="30" customWidth="1"/>
    <col min="10" max="10" width="14.28515625" style="56" customWidth="1"/>
    <col min="11" max="11" width="12.7109375" style="56" customWidth="1"/>
    <col min="12" max="12" width="14" style="56" customWidth="1"/>
    <col min="13" max="13" width="0" style="30" hidden="1" customWidth="1"/>
    <col min="14" max="14" width="5.28515625" style="30" bestFit="1" customWidth="1"/>
    <col min="15" max="15" width="6.85546875" style="30" bestFit="1" customWidth="1"/>
    <col min="16" max="19" width="5.28515625" style="29" bestFit="1" customWidth="1"/>
    <col min="20" max="20" width="7" style="29" customWidth="1"/>
    <col min="21" max="21" width="15.5703125" style="29" bestFit="1" customWidth="1"/>
    <col min="22" max="22" width="5" style="29" bestFit="1" customWidth="1"/>
    <col min="23" max="23" width="13.42578125" style="29" bestFit="1" customWidth="1"/>
    <col min="24" max="24" width="5.42578125" style="29" bestFit="1" customWidth="1"/>
    <col min="25" max="26" width="9.140625" style="29" bestFit="1" customWidth="1"/>
    <col min="27" max="27" width="8.5703125" style="29" bestFit="1" customWidth="1"/>
    <col min="28" max="28" width="10.42578125" style="29" bestFit="1" customWidth="1"/>
    <col min="29" max="16384" width="8.85546875" style="29"/>
  </cols>
  <sheetData>
    <row r="1" spans="1:28" ht="38.25" customHeight="1" thickBot="1" x14ac:dyDescent="0.25">
      <c r="A1" s="206"/>
      <c r="B1" s="207"/>
      <c r="C1" s="215"/>
      <c r="D1" s="216"/>
      <c r="E1" s="216"/>
      <c r="F1" s="216"/>
      <c r="G1" s="216"/>
      <c r="H1" s="216"/>
      <c r="I1" s="216"/>
      <c r="J1" s="216"/>
      <c r="K1" s="216"/>
      <c r="L1" s="216"/>
      <c r="M1" s="217"/>
      <c r="N1" s="11"/>
      <c r="O1" s="11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</row>
    <row r="2" spans="1:28" ht="15" customHeight="1" x14ac:dyDescent="0.2">
      <c r="A2" s="208"/>
      <c r="B2" s="209"/>
      <c r="C2" s="196" t="s">
        <v>9</v>
      </c>
      <c r="D2" s="197"/>
      <c r="E2" s="197"/>
      <c r="F2" s="197"/>
      <c r="G2" s="197"/>
      <c r="H2" s="197"/>
      <c r="I2" s="197"/>
      <c r="J2" s="197"/>
      <c r="K2" s="197"/>
      <c r="L2" s="197"/>
      <c r="M2" s="198"/>
      <c r="N2" s="10"/>
      <c r="O2" s="10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15" customHeight="1" x14ac:dyDescent="0.2">
      <c r="A3" s="208"/>
      <c r="B3" s="209"/>
      <c r="C3" s="199"/>
      <c r="D3" s="200"/>
      <c r="E3" s="200"/>
      <c r="F3" s="200"/>
      <c r="G3" s="200"/>
      <c r="H3" s="200"/>
      <c r="I3" s="200"/>
      <c r="J3" s="200"/>
      <c r="K3" s="200"/>
      <c r="L3" s="200"/>
      <c r="M3" s="201"/>
      <c r="N3" s="10"/>
      <c r="O3" s="10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ht="15" customHeight="1" x14ac:dyDescent="0.2">
      <c r="A4" s="208"/>
      <c r="B4" s="209"/>
      <c r="C4" s="199"/>
      <c r="D4" s="200"/>
      <c r="E4" s="200"/>
      <c r="F4" s="200"/>
      <c r="G4" s="200"/>
      <c r="H4" s="200"/>
      <c r="I4" s="200"/>
      <c r="J4" s="200"/>
      <c r="K4" s="200"/>
      <c r="L4" s="200"/>
      <c r="M4" s="201"/>
      <c r="N4" s="10"/>
      <c r="O4" s="10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ht="15.75" customHeight="1" thickBot="1" x14ac:dyDescent="0.25">
      <c r="A5" s="210"/>
      <c r="B5" s="211"/>
      <c r="C5" s="202"/>
      <c r="D5" s="203"/>
      <c r="E5" s="203"/>
      <c r="F5" s="203"/>
      <c r="G5" s="203"/>
      <c r="H5" s="203"/>
      <c r="I5" s="203"/>
      <c r="J5" s="203"/>
      <c r="K5" s="203"/>
      <c r="L5" s="203"/>
      <c r="M5" s="204"/>
      <c r="N5" s="10"/>
      <c r="O5" s="10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7" spans="1:28" ht="18" x14ac:dyDescent="0.25">
      <c r="A7" s="1">
        <v>7527</v>
      </c>
    </row>
    <row r="8" spans="1:28" ht="18" customHeight="1" x14ac:dyDescent="0.25">
      <c r="A8" s="1" t="s">
        <v>66</v>
      </c>
      <c r="B8" s="3"/>
      <c r="C8" s="2"/>
      <c r="D8" s="2"/>
      <c r="E8" s="2"/>
      <c r="F8" s="3"/>
      <c r="G8" s="3"/>
      <c r="H8" s="3"/>
      <c r="I8" s="3"/>
      <c r="J8" s="3"/>
      <c r="K8" s="4"/>
      <c r="L8" s="4"/>
      <c r="M8" s="4"/>
      <c r="N8" s="4"/>
      <c r="O8" s="4"/>
    </row>
    <row r="9" spans="1:28" ht="19.5" customHeight="1" x14ac:dyDescent="0.25">
      <c r="A9" s="1" t="s">
        <v>67</v>
      </c>
      <c r="B9" s="3"/>
      <c r="C9" s="2"/>
      <c r="D9" s="2"/>
      <c r="E9" s="2"/>
      <c r="F9" s="3"/>
      <c r="G9" s="3"/>
      <c r="H9" s="3"/>
      <c r="K9" s="263" t="s">
        <v>15</v>
      </c>
      <c r="L9" s="264" t="s">
        <v>88</v>
      </c>
      <c r="N9" s="98"/>
      <c r="O9" s="4"/>
    </row>
    <row r="10" spans="1:28" ht="19.5" customHeight="1" x14ac:dyDescent="0.25">
      <c r="A10" s="1"/>
      <c r="B10" s="3"/>
      <c r="C10" s="2"/>
      <c r="D10" s="2"/>
      <c r="E10" s="2"/>
      <c r="F10" s="3"/>
      <c r="G10" s="3"/>
      <c r="H10" s="3"/>
      <c r="K10" s="263" t="s">
        <v>18</v>
      </c>
      <c r="L10" s="265" t="s">
        <v>89</v>
      </c>
      <c r="N10" s="4"/>
      <c r="O10" s="4"/>
    </row>
    <row r="11" spans="1:28" ht="18.75" customHeight="1" x14ac:dyDescent="0.25">
      <c r="A11" s="86"/>
      <c r="B11" s="3"/>
      <c r="C11" s="2"/>
      <c r="D11" s="2"/>
      <c r="E11" s="2"/>
      <c r="F11" s="3"/>
      <c r="G11" s="3"/>
      <c r="H11" s="3"/>
      <c r="M11" s="4"/>
      <c r="N11" s="4"/>
      <c r="O11" s="4"/>
    </row>
    <row r="12" spans="1:28" ht="33" customHeight="1" x14ac:dyDescent="0.25">
      <c r="A12" s="86"/>
      <c r="B12" s="194" t="s">
        <v>11</v>
      </c>
      <c r="C12" s="195"/>
      <c r="D12" s="194" t="s">
        <v>14</v>
      </c>
      <c r="E12" s="205"/>
      <c r="F12" s="205"/>
      <c r="G12" s="205"/>
      <c r="H12" s="205"/>
      <c r="I12" s="195"/>
      <c r="J12" s="55"/>
      <c r="K12" s="11"/>
      <c r="L12" s="11"/>
      <c r="M12" s="4"/>
      <c r="N12" s="4"/>
      <c r="O12" s="4"/>
    </row>
    <row r="13" spans="1:28" ht="27" customHeight="1" x14ac:dyDescent="0.25">
      <c r="A13" s="87" t="s">
        <v>8</v>
      </c>
      <c r="B13" s="220" t="s">
        <v>84</v>
      </c>
      <c r="C13" s="221"/>
      <c r="D13" s="212" t="s">
        <v>22</v>
      </c>
      <c r="E13" s="213"/>
      <c r="F13" s="214" t="s">
        <v>23</v>
      </c>
      <c r="G13" s="214"/>
      <c r="H13" s="218" t="s">
        <v>21</v>
      </c>
      <c r="I13" s="219"/>
      <c r="M13" s="4"/>
      <c r="N13" s="4"/>
      <c r="O13" s="4"/>
    </row>
    <row r="14" spans="1:28" ht="17.649999999999999" customHeight="1" x14ac:dyDescent="0.25">
      <c r="A14" s="86"/>
      <c r="B14" s="3"/>
      <c r="C14" s="2"/>
      <c r="D14" s="2"/>
      <c r="E14" s="2"/>
      <c r="F14" s="3"/>
      <c r="G14" s="3"/>
      <c r="H14" s="3"/>
      <c r="I14" s="3"/>
      <c r="J14" s="3"/>
      <c r="K14" s="4"/>
      <c r="L14" s="4"/>
      <c r="M14" s="4"/>
      <c r="N14" s="4"/>
      <c r="O14" s="51"/>
      <c r="P14" s="34"/>
      <c r="Q14" s="34"/>
      <c r="R14" s="34"/>
      <c r="S14" s="34"/>
    </row>
    <row r="15" spans="1:28" ht="38.25" customHeight="1" thickBot="1" x14ac:dyDescent="0.25">
      <c r="A15" s="6" t="s">
        <v>0</v>
      </c>
      <c r="B15" s="7" t="s">
        <v>1</v>
      </c>
      <c r="C15" s="8" t="s">
        <v>2</v>
      </c>
      <c r="D15" s="7" t="s">
        <v>2</v>
      </c>
      <c r="E15" s="7" t="s">
        <v>13</v>
      </c>
      <c r="F15" s="7" t="s">
        <v>12</v>
      </c>
      <c r="G15" s="7" t="s">
        <v>3</v>
      </c>
      <c r="H15" s="7" t="s">
        <v>4</v>
      </c>
      <c r="I15" s="123" t="s">
        <v>41</v>
      </c>
      <c r="J15" s="7" t="s">
        <v>40</v>
      </c>
      <c r="K15" s="123" t="s">
        <v>80</v>
      </c>
      <c r="L15" s="123" t="s">
        <v>81</v>
      </c>
      <c r="M15" s="123" t="s">
        <v>68</v>
      </c>
      <c r="N15" s="12"/>
      <c r="O15" s="12"/>
      <c r="P15" s="70"/>
      <c r="Q15" s="70"/>
      <c r="R15" s="70"/>
      <c r="S15" s="70"/>
      <c r="T15" s="71"/>
    </row>
    <row r="16" spans="1:28" x14ac:dyDescent="0.2">
      <c r="A16" s="88">
        <v>57</v>
      </c>
      <c r="B16" s="52">
        <v>3</v>
      </c>
      <c r="C16" s="5" t="s">
        <v>39</v>
      </c>
      <c r="D16" s="59" t="s">
        <v>42</v>
      </c>
      <c r="E16" s="52">
        <v>108.58</v>
      </c>
      <c r="F16" s="50">
        <f t="shared" ref="F16" si="0">E16*10.76391</f>
        <v>1168.7453478</v>
      </c>
      <c r="G16" s="9">
        <v>2.5</v>
      </c>
      <c r="H16" s="59" t="s">
        <v>24</v>
      </c>
      <c r="I16" s="9">
        <v>1</v>
      </c>
      <c r="J16" s="60">
        <v>12</v>
      </c>
      <c r="K16" s="124" t="s">
        <v>82</v>
      </c>
      <c r="L16" s="138" t="s">
        <v>83</v>
      </c>
      <c r="M16" s="60">
        <v>3.9</v>
      </c>
      <c r="N16" s="14"/>
      <c r="O16" s="14"/>
    </row>
    <row r="17" spans="1:15" x14ac:dyDescent="0.2">
      <c r="A17" s="88">
        <v>58</v>
      </c>
      <c r="B17" s="52">
        <v>3</v>
      </c>
      <c r="C17" s="5" t="s">
        <v>39</v>
      </c>
      <c r="D17" s="59" t="s">
        <v>42</v>
      </c>
      <c r="E17" s="52">
        <v>108.58</v>
      </c>
      <c r="F17" s="50">
        <f t="shared" ref="F17:F20" si="1">E17*10.76391</f>
        <v>1168.7453478</v>
      </c>
      <c r="G17" s="9">
        <v>2.5</v>
      </c>
      <c r="H17" s="59" t="s">
        <v>24</v>
      </c>
      <c r="I17" s="9">
        <v>1</v>
      </c>
      <c r="J17" s="60">
        <v>12</v>
      </c>
      <c r="K17" s="124" t="s">
        <v>82</v>
      </c>
      <c r="L17" s="138" t="s">
        <v>83</v>
      </c>
      <c r="M17" s="60">
        <v>7.8</v>
      </c>
      <c r="N17" s="14"/>
      <c r="O17" s="14"/>
    </row>
    <row r="18" spans="1:15" x14ac:dyDescent="0.2">
      <c r="A18" s="88">
        <v>59</v>
      </c>
      <c r="B18" s="52">
        <v>3</v>
      </c>
      <c r="C18" s="5" t="s">
        <v>39</v>
      </c>
      <c r="D18" s="59" t="s">
        <v>42</v>
      </c>
      <c r="E18" s="52">
        <v>108.58</v>
      </c>
      <c r="F18" s="50">
        <f t="shared" si="1"/>
        <v>1168.7453478</v>
      </c>
      <c r="G18" s="9">
        <v>2.5</v>
      </c>
      <c r="H18" s="59" t="s">
        <v>24</v>
      </c>
      <c r="I18" s="9">
        <v>1</v>
      </c>
      <c r="J18" s="60">
        <v>12</v>
      </c>
      <c r="K18" s="124" t="s">
        <v>82</v>
      </c>
      <c r="L18" s="138" t="s">
        <v>83</v>
      </c>
      <c r="M18" s="54">
        <v>7.8</v>
      </c>
      <c r="N18" s="14"/>
      <c r="O18" s="14"/>
    </row>
    <row r="19" spans="1:15" x14ac:dyDescent="0.2">
      <c r="A19" s="88">
        <v>60</v>
      </c>
      <c r="B19" s="52">
        <v>3</v>
      </c>
      <c r="C19" s="5" t="s">
        <v>39</v>
      </c>
      <c r="D19" s="59" t="s">
        <v>42</v>
      </c>
      <c r="E19" s="52">
        <v>108.58</v>
      </c>
      <c r="F19" s="50">
        <f t="shared" si="1"/>
        <v>1168.7453478</v>
      </c>
      <c r="G19" s="9">
        <v>2.5</v>
      </c>
      <c r="H19" s="59" t="s">
        <v>24</v>
      </c>
      <c r="I19" s="9">
        <v>1</v>
      </c>
      <c r="J19" s="60">
        <v>12</v>
      </c>
      <c r="K19" s="124" t="s">
        <v>82</v>
      </c>
      <c r="L19" s="138" t="s">
        <v>83</v>
      </c>
      <c r="M19" s="54">
        <v>3.9</v>
      </c>
      <c r="N19" s="14"/>
      <c r="O19" s="14"/>
    </row>
    <row r="20" spans="1:15" x14ac:dyDescent="0.2">
      <c r="A20" s="88">
        <v>61</v>
      </c>
      <c r="B20" s="52">
        <v>3</v>
      </c>
      <c r="C20" s="5" t="s">
        <v>39</v>
      </c>
      <c r="D20" s="65" t="s">
        <v>42</v>
      </c>
      <c r="E20" s="52">
        <v>108.58</v>
      </c>
      <c r="F20" s="50">
        <f t="shared" si="1"/>
        <v>1168.7453478</v>
      </c>
      <c r="G20" s="9">
        <v>2.5</v>
      </c>
      <c r="H20" s="65" t="s">
        <v>35</v>
      </c>
      <c r="I20" s="9">
        <v>2</v>
      </c>
      <c r="J20" s="60">
        <v>12</v>
      </c>
      <c r="K20" s="124" t="s">
        <v>82</v>
      </c>
      <c r="L20" s="138" t="s">
        <v>83</v>
      </c>
      <c r="M20" s="54">
        <v>3.9</v>
      </c>
      <c r="N20" s="14"/>
      <c r="O20" s="14"/>
    </row>
    <row r="21" spans="1:15" x14ac:dyDescent="0.2">
      <c r="A21" s="88">
        <v>62</v>
      </c>
      <c r="B21" s="52">
        <v>3</v>
      </c>
      <c r="C21" s="5" t="s">
        <v>39</v>
      </c>
      <c r="D21" s="65" t="s">
        <v>42</v>
      </c>
      <c r="E21" s="52">
        <v>108.58</v>
      </c>
      <c r="F21" s="50">
        <f t="shared" ref="F21:F22" si="2">E21*10.76391</f>
        <v>1168.7453478</v>
      </c>
      <c r="G21" s="9">
        <v>2.5</v>
      </c>
      <c r="H21" s="65" t="s">
        <v>35</v>
      </c>
      <c r="I21" s="9">
        <v>2</v>
      </c>
      <c r="J21" s="60">
        <v>12</v>
      </c>
      <c r="K21" s="124" t="s">
        <v>82</v>
      </c>
      <c r="L21" s="138" t="s">
        <v>83</v>
      </c>
      <c r="M21" s="54">
        <v>7.8</v>
      </c>
      <c r="N21" s="14"/>
      <c r="O21" s="14"/>
    </row>
    <row r="22" spans="1:15" ht="15" customHeight="1" x14ac:dyDescent="0.2">
      <c r="A22" s="88">
        <v>63</v>
      </c>
      <c r="B22" s="52">
        <v>3</v>
      </c>
      <c r="C22" s="5" t="s">
        <v>39</v>
      </c>
      <c r="D22" s="65" t="s">
        <v>42</v>
      </c>
      <c r="E22" s="52">
        <v>108.58</v>
      </c>
      <c r="F22" s="50">
        <f t="shared" si="2"/>
        <v>1168.7453478</v>
      </c>
      <c r="G22" s="9">
        <v>2.5</v>
      </c>
      <c r="H22" s="65" t="s">
        <v>35</v>
      </c>
      <c r="I22" s="9">
        <v>1</v>
      </c>
      <c r="J22" s="60">
        <v>12</v>
      </c>
      <c r="K22" s="124" t="s">
        <v>82</v>
      </c>
      <c r="L22" s="138" t="s">
        <v>83</v>
      </c>
      <c r="M22" s="54">
        <v>3.9</v>
      </c>
      <c r="N22" s="14"/>
      <c r="O22" s="25"/>
    </row>
    <row r="23" spans="1:15" ht="15" customHeight="1" x14ac:dyDescent="0.2">
      <c r="A23" s="88">
        <v>64</v>
      </c>
      <c r="B23" s="52">
        <v>3</v>
      </c>
      <c r="C23" s="5" t="s">
        <v>39</v>
      </c>
      <c r="D23" s="67" t="s">
        <v>54</v>
      </c>
      <c r="E23" s="52">
        <v>88.04</v>
      </c>
      <c r="F23" s="50">
        <f t="shared" ref="F23:F25" si="3">E23*10.76391</f>
        <v>947.65463639999996</v>
      </c>
      <c r="G23" s="53">
        <v>2</v>
      </c>
      <c r="H23" s="67" t="s">
        <v>84</v>
      </c>
      <c r="I23" s="9">
        <v>2</v>
      </c>
      <c r="J23" s="54">
        <v>12</v>
      </c>
      <c r="K23" s="124" t="s">
        <v>82</v>
      </c>
      <c r="L23" s="138" t="s">
        <v>83</v>
      </c>
      <c r="M23" s="54">
        <v>2.88</v>
      </c>
      <c r="N23" s="14"/>
      <c r="O23" s="25"/>
    </row>
    <row r="24" spans="1:15" x14ac:dyDescent="0.2">
      <c r="A24" s="88">
        <v>65</v>
      </c>
      <c r="B24" s="52">
        <v>2</v>
      </c>
      <c r="C24" s="5" t="s">
        <v>39</v>
      </c>
      <c r="D24" s="67" t="s">
        <v>55</v>
      </c>
      <c r="E24" s="52">
        <v>76.83</v>
      </c>
      <c r="F24" s="50">
        <f t="shared" si="3"/>
        <v>826.99120529999993</v>
      </c>
      <c r="G24" s="52">
        <v>2</v>
      </c>
      <c r="H24" s="67" t="s">
        <v>84</v>
      </c>
      <c r="I24" s="9">
        <v>2</v>
      </c>
      <c r="J24" s="54">
        <v>12</v>
      </c>
      <c r="K24" s="124" t="s">
        <v>82</v>
      </c>
      <c r="L24" s="138" t="s">
        <v>83</v>
      </c>
      <c r="M24" s="54">
        <v>2.88</v>
      </c>
      <c r="N24" s="14"/>
      <c r="O24" s="14"/>
    </row>
    <row r="25" spans="1:15" s="33" customFormat="1" x14ac:dyDescent="0.2">
      <c r="A25" s="266">
        <v>66</v>
      </c>
      <c r="B25" s="267">
        <v>4</v>
      </c>
      <c r="C25" s="268" t="s">
        <v>39</v>
      </c>
      <c r="D25" s="269" t="s">
        <v>78</v>
      </c>
      <c r="E25" s="267">
        <v>129.80000000000001</v>
      </c>
      <c r="F25" s="270">
        <f t="shared" si="3"/>
        <v>1397.155518</v>
      </c>
      <c r="G25" s="267">
        <v>2</v>
      </c>
      <c r="H25" s="269" t="s">
        <v>84</v>
      </c>
      <c r="I25" s="271">
        <v>2</v>
      </c>
      <c r="J25" s="272">
        <v>12</v>
      </c>
      <c r="K25" s="273" t="s">
        <v>82</v>
      </c>
      <c r="L25" s="274" t="s">
        <v>83</v>
      </c>
      <c r="M25" s="54">
        <v>3.16</v>
      </c>
      <c r="N25" s="16"/>
      <c r="O25" s="17"/>
    </row>
    <row r="26" spans="1:15" x14ac:dyDescent="0.2">
      <c r="A26" s="88">
        <v>67</v>
      </c>
      <c r="B26" s="52">
        <v>4</v>
      </c>
      <c r="C26" s="5" t="s">
        <v>39</v>
      </c>
      <c r="D26" s="67" t="s">
        <v>56</v>
      </c>
      <c r="E26" s="52">
        <v>109.41</v>
      </c>
      <c r="F26" s="50">
        <f t="shared" ref="F26" si="4">E26*10.76391</f>
        <v>1177.6793931</v>
      </c>
      <c r="G26" s="52">
        <v>2</v>
      </c>
      <c r="H26" s="67" t="s">
        <v>84</v>
      </c>
      <c r="I26" s="9">
        <v>2</v>
      </c>
      <c r="J26" s="54">
        <v>12</v>
      </c>
      <c r="K26" s="124" t="s">
        <v>82</v>
      </c>
      <c r="L26" s="138" t="s">
        <v>83</v>
      </c>
      <c r="M26" s="54">
        <v>3.16</v>
      </c>
      <c r="N26" s="14"/>
      <c r="O26" s="14"/>
    </row>
    <row r="27" spans="1:15" x14ac:dyDescent="0.2">
      <c r="A27" s="88">
        <v>68</v>
      </c>
      <c r="B27" s="52">
        <v>2</v>
      </c>
      <c r="C27" s="5" t="s">
        <v>39</v>
      </c>
      <c r="D27" s="65" t="s">
        <v>57</v>
      </c>
      <c r="E27" s="52">
        <v>79.41</v>
      </c>
      <c r="F27" s="50">
        <f t="shared" ref="F27" si="5">E27*10.76391</f>
        <v>854.7620930999999</v>
      </c>
      <c r="G27" s="52">
        <v>2</v>
      </c>
      <c r="H27" s="65" t="s">
        <v>35</v>
      </c>
      <c r="I27" s="9">
        <v>1</v>
      </c>
      <c r="J27" s="54">
        <v>12</v>
      </c>
      <c r="K27" s="124" t="s">
        <v>82</v>
      </c>
      <c r="L27" s="138" t="s">
        <v>83</v>
      </c>
      <c r="M27" s="54">
        <v>2.88</v>
      </c>
      <c r="N27" s="14"/>
      <c r="O27" s="14"/>
    </row>
    <row r="28" spans="1:15" x14ac:dyDescent="0.2">
      <c r="A28" s="88">
        <v>69</v>
      </c>
      <c r="B28" s="52">
        <v>2</v>
      </c>
      <c r="C28" s="5" t="s">
        <v>39</v>
      </c>
      <c r="D28" s="65" t="s">
        <v>57</v>
      </c>
      <c r="E28" s="52">
        <v>79.41</v>
      </c>
      <c r="F28" s="50">
        <f t="shared" ref="F28" si="6">E28*10.76391</f>
        <v>854.7620930999999</v>
      </c>
      <c r="G28" s="52">
        <v>2</v>
      </c>
      <c r="H28" s="65" t="s">
        <v>35</v>
      </c>
      <c r="I28" s="9">
        <v>1</v>
      </c>
      <c r="J28" s="54">
        <v>12</v>
      </c>
      <c r="K28" s="124" t="s">
        <v>82</v>
      </c>
      <c r="L28" s="138" t="s">
        <v>83</v>
      </c>
      <c r="M28" s="54">
        <v>5.76</v>
      </c>
      <c r="N28" s="14"/>
      <c r="O28" s="14"/>
    </row>
    <row r="29" spans="1:15" s="33" customFormat="1" x14ac:dyDescent="0.2">
      <c r="A29" s="88">
        <v>70</v>
      </c>
      <c r="B29" s="52">
        <v>4</v>
      </c>
      <c r="C29" s="5" t="s">
        <v>39</v>
      </c>
      <c r="D29" s="65" t="s">
        <v>58</v>
      </c>
      <c r="E29" s="52">
        <v>108.13</v>
      </c>
      <c r="F29" s="50">
        <f t="shared" ref="F29:F38" si="7">E29*10.76391</f>
        <v>1163.9015883</v>
      </c>
      <c r="G29" s="52">
        <v>2</v>
      </c>
      <c r="H29" s="65" t="s">
        <v>35</v>
      </c>
      <c r="I29" s="9">
        <v>2</v>
      </c>
      <c r="J29" s="54">
        <v>12</v>
      </c>
      <c r="K29" s="124" t="s">
        <v>82</v>
      </c>
      <c r="L29" s="138" t="s">
        <v>83</v>
      </c>
      <c r="M29" s="54">
        <v>3.2</v>
      </c>
      <c r="N29" s="16"/>
      <c r="O29" s="16"/>
    </row>
    <row r="30" spans="1:15" x14ac:dyDescent="0.2">
      <c r="A30" s="88">
        <v>71</v>
      </c>
      <c r="B30" s="52">
        <v>3</v>
      </c>
      <c r="C30" s="5" t="s">
        <v>39</v>
      </c>
      <c r="D30" s="67" t="s">
        <v>54</v>
      </c>
      <c r="E30" s="52">
        <v>88.04</v>
      </c>
      <c r="F30" s="50">
        <f t="shared" si="7"/>
        <v>947.65463639999996</v>
      </c>
      <c r="G30" s="53">
        <v>2</v>
      </c>
      <c r="H30" s="67" t="s">
        <v>84</v>
      </c>
      <c r="I30" s="9">
        <v>2</v>
      </c>
      <c r="J30" s="54">
        <v>12</v>
      </c>
      <c r="K30" s="124" t="s">
        <v>82</v>
      </c>
      <c r="L30" s="138" t="s">
        <v>83</v>
      </c>
      <c r="M30" s="54">
        <v>2.88</v>
      </c>
      <c r="N30" s="13"/>
      <c r="O30" s="13"/>
    </row>
    <row r="31" spans="1:15" x14ac:dyDescent="0.2">
      <c r="A31" s="88">
        <v>72</v>
      </c>
      <c r="B31" s="52">
        <v>2</v>
      </c>
      <c r="C31" s="5" t="s">
        <v>39</v>
      </c>
      <c r="D31" s="67" t="s">
        <v>55</v>
      </c>
      <c r="E31" s="52">
        <v>76.83</v>
      </c>
      <c r="F31" s="50">
        <f t="shared" si="7"/>
        <v>826.99120529999993</v>
      </c>
      <c r="G31" s="52">
        <v>2</v>
      </c>
      <c r="H31" s="67" t="s">
        <v>84</v>
      </c>
      <c r="I31" s="9">
        <v>2</v>
      </c>
      <c r="J31" s="54">
        <v>12</v>
      </c>
      <c r="K31" s="124" t="s">
        <v>82</v>
      </c>
      <c r="L31" s="138" t="s">
        <v>83</v>
      </c>
      <c r="M31" s="54">
        <v>2.88</v>
      </c>
      <c r="N31" s="13"/>
      <c r="O31" s="13"/>
    </row>
    <row r="32" spans="1:15" x14ac:dyDescent="0.2">
      <c r="A32" s="88">
        <v>73</v>
      </c>
      <c r="B32" s="52">
        <v>2</v>
      </c>
      <c r="C32" s="5" t="s">
        <v>39</v>
      </c>
      <c r="D32" s="67" t="s">
        <v>55</v>
      </c>
      <c r="E32" s="52">
        <v>76.83</v>
      </c>
      <c r="F32" s="50">
        <f t="shared" si="7"/>
        <v>826.99120529999993</v>
      </c>
      <c r="G32" s="52">
        <v>2</v>
      </c>
      <c r="H32" s="67" t="s">
        <v>84</v>
      </c>
      <c r="I32" s="9">
        <v>2</v>
      </c>
      <c r="J32" s="54">
        <v>12</v>
      </c>
      <c r="K32" s="124" t="s">
        <v>82</v>
      </c>
      <c r="L32" s="138" t="s">
        <v>83</v>
      </c>
      <c r="M32" s="54">
        <v>2.88</v>
      </c>
      <c r="N32" s="13"/>
      <c r="O32" s="13"/>
    </row>
    <row r="33" spans="1:24" x14ac:dyDescent="0.2">
      <c r="A33" s="88">
        <v>74</v>
      </c>
      <c r="B33" s="52">
        <v>3</v>
      </c>
      <c r="C33" s="5" t="s">
        <v>39</v>
      </c>
      <c r="D33" s="67" t="s">
        <v>54</v>
      </c>
      <c r="E33" s="52">
        <v>88.04</v>
      </c>
      <c r="F33" s="50">
        <f t="shared" si="7"/>
        <v>947.65463639999996</v>
      </c>
      <c r="G33" s="53">
        <v>2</v>
      </c>
      <c r="H33" s="67" t="s">
        <v>84</v>
      </c>
      <c r="I33" s="9">
        <v>2</v>
      </c>
      <c r="J33" s="54">
        <v>12</v>
      </c>
      <c r="K33" s="124" t="s">
        <v>82</v>
      </c>
      <c r="L33" s="138" t="s">
        <v>83</v>
      </c>
      <c r="M33" s="54">
        <v>5.76</v>
      </c>
      <c r="N33" s="13"/>
      <c r="O33" s="13"/>
    </row>
    <row r="34" spans="1:24" x14ac:dyDescent="0.2">
      <c r="A34" s="88">
        <v>75</v>
      </c>
      <c r="B34" s="52">
        <v>3</v>
      </c>
      <c r="C34" s="5" t="s">
        <v>39</v>
      </c>
      <c r="D34" s="67" t="s">
        <v>54</v>
      </c>
      <c r="E34" s="52">
        <v>88.04</v>
      </c>
      <c r="F34" s="50">
        <f t="shared" si="7"/>
        <v>947.65463639999996</v>
      </c>
      <c r="G34" s="53">
        <v>2</v>
      </c>
      <c r="H34" s="67" t="s">
        <v>84</v>
      </c>
      <c r="I34" s="9">
        <v>2</v>
      </c>
      <c r="J34" s="54">
        <v>12</v>
      </c>
      <c r="K34" s="124" t="s">
        <v>82</v>
      </c>
      <c r="L34" s="138" t="s">
        <v>83</v>
      </c>
      <c r="M34" s="54">
        <v>2.88</v>
      </c>
      <c r="N34" s="13"/>
      <c r="O34" s="13"/>
    </row>
    <row r="35" spans="1:24" x14ac:dyDescent="0.2">
      <c r="A35" s="88">
        <v>76</v>
      </c>
      <c r="B35" s="52">
        <v>2</v>
      </c>
      <c r="C35" s="5" t="s">
        <v>39</v>
      </c>
      <c r="D35" s="59" t="s">
        <v>57</v>
      </c>
      <c r="E35" s="52">
        <v>79.41</v>
      </c>
      <c r="F35" s="50">
        <f t="shared" si="7"/>
        <v>854.7620930999999</v>
      </c>
      <c r="G35" s="52">
        <v>2</v>
      </c>
      <c r="H35" s="59" t="s">
        <v>24</v>
      </c>
      <c r="I35" s="9">
        <v>2</v>
      </c>
      <c r="J35" s="54">
        <v>12</v>
      </c>
      <c r="K35" s="124" t="s">
        <v>82</v>
      </c>
      <c r="L35" s="138" t="s">
        <v>83</v>
      </c>
      <c r="M35" s="54">
        <v>2.88</v>
      </c>
      <c r="N35" s="13"/>
      <c r="O35" s="13"/>
    </row>
    <row r="36" spans="1:24" x14ac:dyDescent="0.2">
      <c r="A36" s="88">
        <v>77</v>
      </c>
      <c r="B36" s="52">
        <v>2</v>
      </c>
      <c r="C36" s="5" t="s">
        <v>39</v>
      </c>
      <c r="D36" s="59" t="s">
        <v>57</v>
      </c>
      <c r="E36" s="52">
        <v>79.41</v>
      </c>
      <c r="F36" s="50">
        <f t="shared" si="7"/>
        <v>854.7620930999999</v>
      </c>
      <c r="G36" s="52">
        <v>2</v>
      </c>
      <c r="H36" s="59" t="s">
        <v>24</v>
      </c>
      <c r="I36" s="9">
        <v>2</v>
      </c>
      <c r="J36" s="54">
        <v>12</v>
      </c>
      <c r="K36" s="124" t="s">
        <v>82</v>
      </c>
      <c r="L36" s="138" t="s">
        <v>83</v>
      </c>
      <c r="M36" s="54">
        <v>5.76</v>
      </c>
      <c r="N36" s="13"/>
      <c r="O36" s="13"/>
    </row>
    <row r="37" spans="1:24" x14ac:dyDescent="0.2">
      <c r="A37" s="88">
        <v>78</v>
      </c>
      <c r="B37" s="52">
        <v>2</v>
      </c>
      <c r="C37" s="5" t="s">
        <v>39</v>
      </c>
      <c r="D37" s="59" t="s">
        <v>57</v>
      </c>
      <c r="E37" s="52">
        <v>79.41</v>
      </c>
      <c r="F37" s="50">
        <f t="shared" si="7"/>
        <v>854.7620930999999</v>
      </c>
      <c r="G37" s="52">
        <v>2</v>
      </c>
      <c r="H37" s="59" t="s">
        <v>24</v>
      </c>
      <c r="I37" s="9">
        <v>2</v>
      </c>
      <c r="J37" s="54">
        <v>12</v>
      </c>
      <c r="K37" s="124" t="s">
        <v>82</v>
      </c>
      <c r="L37" s="138" t="s">
        <v>83</v>
      </c>
      <c r="M37" s="54">
        <v>5.76</v>
      </c>
      <c r="N37" s="13"/>
      <c r="O37" s="13"/>
    </row>
    <row r="38" spans="1:24" x14ac:dyDescent="0.2">
      <c r="A38" s="88">
        <v>79</v>
      </c>
      <c r="B38" s="52">
        <v>2</v>
      </c>
      <c r="C38" s="5" t="s">
        <v>39</v>
      </c>
      <c r="D38" s="59" t="s">
        <v>57</v>
      </c>
      <c r="E38" s="52">
        <v>79.41</v>
      </c>
      <c r="F38" s="50">
        <f t="shared" si="7"/>
        <v>854.7620930999999</v>
      </c>
      <c r="G38" s="52">
        <v>2</v>
      </c>
      <c r="H38" s="59" t="s">
        <v>24</v>
      </c>
      <c r="I38" s="9">
        <v>1</v>
      </c>
      <c r="J38" s="54">
        <v>12</v>
      </c>
      <c r="K38" s="124" t="s">
        <v>82</v>
      </c>
      <c r="L38" s="138" t="s">
        <v>83</v>
      </c>
      <c r="M38" s="54">
        <v>2.88</v>
      </c>
      <c r="N38" s="13"/>
      <c r="O38" s="13"/>
    </row>
    <row r="39" spans="1:24" x14ac:dyDescent="0.2">
      <c r="A39" s="88">
        <v>80</v>
      </c>
      <c r="B39" s="52">
        <v>3</v>
      </c>
      <c r="C39" s="5" t="s">
        <v>39</v>
      </c>
      <c r="D39" s="67" t="s">
        <v>54</v>
      </c>
      <c r="E39" s="52">
        <v>88.04</v>
      </c>
      <c r="F39" s="50">
        <f t="shared" ref="F39:F41" si="8">E39*10.76391</f>
        <v>947.65463639999996</v>
      </c>
      <c r="G39" s="53">
        <v>2</v>
      </c>
      <c r="H39" s="67" t="s">
        <v>84</v>
      </c>
      <c r="I39" s="9">
        <v>2</v>
      </c>
      <c r="J39" s="54">
        <v>12</v>
      </c>
      <c r="K39" s="124" t="s">
        <v>82</v>
      </c>
      <c r="L39" s="138" t="s">
        <v>83</v>
      </c>
      <c r="M39" s="54">
        <v>2.88</v>
      </c>
      <c r="N39" s="13"/>
      <c r="O39" s="13"/>
    </row>
    <row r="40" spans="1:24" x14ac:dyDescent="0.2">
      <c r="A40" s="88">
        <v>81</v>
      </c>
      <c r="B40" s="52">
        <v>3</v>
      </c>
      <c r="C40" s="5" t="s">
        <v>39</v>
      </c>
      <c r="D40" s="67" t="s">
        <v>54</v>
      </c>
      <c r="E40" s="52">
        <v>88.04</v>
      </c>
      <c r="F40" s="50">
        <f t="shared" si="8"/>
        <v>947.65463639999996</v>
      </c>
      <c r="G40" s="53">
        <v>2</v>
      </c>
      <c r="H40" s="67" t="s">
        <v>84</v>
      </c>
      <c r="I40" s="9">
        <v>2</v>
      </c>
      <c r="J40" s="54">
        <v>12</v>
      </c>
      <c r="K40" s="124" t="s">
        <v>82</v>
      </c>
      <c r="L40" s="138" t="s">
        <v>83</v>
      </c>
      <c r="M40" s="54">
        <v>5.76</v>
      </c>
      <c r="N40" s="13"/>
      <c r="O40" s="13"/>
    </row>
    <row r="41" spans="1:24" x14ac:dyDescent="0.2">
      <c r="A41" s="88">
        <v>82</v>
      </c>
      <c r="B41" s="52">
        <v>2</v>
      </c>
      <c r="C41" s="5" t="s">
        <v>39</v>
      </c>
      <c r="D41" s="67" t="s">
        <v>55</v>
      </c>
      <c r="E41" s="52">
        <v>76.83</v>
      </c>
      <c r="F41" s="50">
        <f t="shared" si="8"/>
        <v>826.99120529999993</v>
      </c>
      <c r="G41" s="52">
        <v>2</v>
      </c>
      <c r="H41" s="67" t="s">
        <v>84</v>
      </c>
      <c r="I41" s="9">
        <v>2</v>
      </c>
      <c r="J41" s="54">
        <v>12</v>
      </c>
      <c r="K41" s="124" t="s">
        <v>82</v>
      </c>
      <c r="L41" s="138" t="s">
        <v>83</v>
      </c>
      <c r="M41" s="54">
        <v>2.88</v>
      </c>
      <c r="N41" s="13"/>
      <c r="O41" s="13"/>
    </row>
    <row r="42" spans="1:24" x14ac:dyDescent="0.2">
      <c r="A42" s="88">
        <v>83</v>
      </c>
      <c r="B42" s="52">
        <v>2</v>
      </c>
      <c r="C42" s="5" t="s">
        <v>39</v>
      </c>
      <c r="D42" s="67" t="s">
        <v>59</v>
      </c>
      <c r="E42" s="52">
        <v>71.25</v>
      </c>
      <c r="F42" s="50">
        <f t="shared" ref="F42" si="9">E42*10.76391</f>
        <v>766.92858749999994</v>
      </c>
      <c r="G42" s="52">
        <v>2</v>
      </c>
      <c r="H42" s="67" t="s">
        <v>84</v>
      </c>
      <c r="I42" s="9">
        <v>2</v>
      </c>
      <c r="J42" s="54">
        <v>12</v>
      </c>
      <c r="K42" s="124" t="s">
        <v>82</v>
      </c>
      <c r="L42" s="138" t="s">
        <v>83</v>
      </c>
      <c r="M42" s="54">
        <v>2.88</v>
      </c>
      <c r="N42" s="14"/>
      <c r="O42" s="14"/>
    </row>
    <row r="43" spans="1:24" s="33" customFormat="1" x14ac:dyDescent="0.2">
      <c r="A43" s="88">
        <v>84</v>
      </c>
      <c r="B43" s="52">
        <v>2</v>
      </c>
      <c r="C43" s="5" t="s">
        <v>39</v>
      </c>
      <c r="D43" s="67" t="s">
        <v>59</v>
      </c>
      <c r="E43" s="52">
        <v>71.25</v>
      </c>
      <c r="F43" s="50">
        <f t="shared" ref="F43:F45" si="10">E43*10.76391</f>
        <v>766.92858749999994</v>
      </c>
      <c r="G43" s="52">
        <v>2</v>
      </c>
      <c r="H43" s="67" t="s">
        <v>84</v>
      </c>
      <c r="I43" s="9">
        <v>2</v>
      </c>
      <c r="J43" s="54">
        <v>12</v>
      </c>
      <c r="K43" s="124" t="s">
        <v>82</v>
      </c>
      <c r="L43" s="138" t="s">
        <v>83</v>
      </c>
      <c r="M43" s="54">
        <v>2.88</v>
      </c>
      <c r="N43" s="16"/>
      <c r="O43" s="16"/>
    </row>
    <row r="44" spans="1:24" s="33" customFormat="1" x14ac:dyDescent="0.2">
      <c r="A44" s="88">
        <v>85</v>
      </c>
      <c r="B44" s="52">
        <v>3</v>
      </c>
      <c r="C44" s="5" t="s">
        <v>39</v>
      </c>
      <c r="D44" s="66" t="s">
        <v>42</v>
      </c>
      <c r="E44" s="52">
        <v>108.58</v>
      </c>
      <c r="F44" s="50">
        <f t="shared" si="10"/>
        <v>1168.7453478</v>
      </c>
      <c r="G44" s="9">
        <v>2.5</v>
      </c>
      <c r="H44" s="67" t="s">
        <v>84</v>
      </c>
      <c r="I44" s="9">
        <v>2</v>
      </c>
      <c r="J44" s="54">
        <v>12</v>
      </c>
      <c r="K44" s="124" t="s">
        <v>82</v>
      </c>
      <c r="L44" s="138" t="s">
        <v>83</v>
      </c>
      <c r="M44" s="54">
        <v>3.9</v>
      </c>
      <c r="N44" s="16"/>
      <c r="O44" s="16"/>
    </row>
    <row r="45" spans="1:24" x14ac:dyDescent="0.2">
      <c r="A45" s="88">
        <v>86</v>
      </c>
      <c r="B45" s="52">
        <v>3</v>
      </c>
      <c r="C45" s="5" t="s">
        <v>39</v>
      </c>
      <c r="D45" s="66" t="s">
        <v>42</v>
      </c>
      <c r="E45" s="52">
        <v>108.58</v>
      </c>
      <c r="F45" s="50">
        <f t="shared" si="10"/>
        <v>1168.7453478</v>
      </c>
      <c r="G45" s="9">
        <v>2.5</v>
      </c>
      <c r="H45" s="67" t="s">
        <v>84</v>
      </c>
      <c r="I45" s="9">
        <v>2</v>
      </c>
      <c r="J45" s="54">
        <v>12</v>
      </c>
      <c r="K45" s="124" t="s">
        <v>82</v>
      </c>
      <c r="L45" s="138" t="s">
        <v>83</v>
      </c>
      <c r="M45" s="54">
        <v>3.9</v>
      </c>
      <c r="N45" s="13"/>
      <c r="O45" s="13"/>
    </row>
    <row r="46" spans="1:24" x14ac:dyDescent="0.2">
      <c r="A46" s="88">
        <v>87</v>
      </c>
      <c r="B46" s="52">
        <v>4</v>
      </c>
      <c r="C46" s="5" t="s">
        <v>39</v>
      </c>
      <c r="D46" s="66" t="s">
        <v>60</v>
      </c>
      <c r="E46" s="52">
        <v>112.36</v>
      </c>
      <c r="F46" s="50">
        <f t="shared" ref="F46:F56" si="11">E46*10.76391</f>
        <v>1209.4329275999999</v>
      </c>
      <c r="G46" s="52">
        <v>2.5</v>
      </c>
      <c r="H46" s="67" t="s">
        <v>84</v>
      </c>
      <c r="I46" s="9">
        <v>2</v>
      </c>
      <c r="J46" s="54">
        <v>12</v>
      </c>
      <c r="K46" s="124" t="s">
        <v>82</v>
      </c>
      <c r="L46" s="138" t="s">
        <v>83</v>
      </c>
      <c r="M46" s="54"/>
      <c r="N46" s="13"/>
      <c r="O46" s="13"/>
      <c r="X46" s="37"/>
    </row>
    <row r="47" spans="1:24" x14ac:dyDescent="0.2">
      <c r="A47" s="88">
        <v>88</v>
      </c>
      <c r="B47" s="52">
        <v>3</v>
      </c>
      <c r="C47" s="5" t="s">
        <v>39</v>
      </c>
      <c r="D47" s="67" t="s">
        <v>54</v>
      </c>
      <c r="E47" s="52">
        <v>88.04</v>
      </c>
      <c r="F47" s="50">
        <f t="shared" si="11"/>
        <v>947.65463639999996</v>
      </c>
      <c r="G47" s="53">
        <v>2</v>
      </c>
      <c r="H47" s="67" t="s">
        <v>84</v>
      </c>
      <c r="I47" s="9">
        <v>2</v>
      </c>
      <c r="J47" s="54">
        <v>12</v>
      </c>
      <c r="K47" s="124" t="s">
        <v>82</v>
      </c>
      <c r="L47" s="138" t="s">
        <v>83</v>
      </c>
      <c r="M47" s="54">
        <v>2.88</v>
      </c>
      <c r="N47" s="13"/>
      <c r="O47" s="13"/>
    </row>
    <row r="48" spans="1:24" x14ac:dyDescent="0.2">
      <c r="A48" s="88">
        <v>89</v>
      </c>
      <c r="B48" s="52">
        <v>3</v>
      </c>
      <c r="C48" s="5" t="s">
        <v>39</v>
      </c>
      <c r="D48" s="67" t="s">
        <v>54</v>
      </c>
      <c r="E48" s="52">
        <v>88.04</v>
      </c>
      <c r="F48" s="50">
        <f t="shared" si="11"/>
        <v>947.65463639999996</v>
      </c>
      <c r="G48" s="53">
        <v>2</v>
      </c>
      <c r="H48" s="67" t="s">
        <v>84</v>
      </c>
      <c r="I48" s="9">
        <v>2</v>
      </c>
      <c r="J48" s="54">
        <v>12</v>
      </c>
      <c r="K48" s="124" t="s">
        <v>82</v>
      </c>
      <c r="L48" s="138" t="s">
        <v>83</v>
      </c>
      <c r="M48" s="54">
        <v>5.76</v>
      </c>
      <c r="N48" s="13"/>
      <c r="O48" s="13"/>
    </row>
    <row r="49" spans="1:15" x14ac:dyDescent="0.2">
      <c r="A49" s="88">
        <v>90</v>
      </c>
      <c r="B49" s="52">
        <v>2</v>
      </c>
      <c r="C49" s="5" t="s">
        <v>39</v>
      </c>
      <c r="D49" s="67" t="s">
        <v>55</v>
      </c>
      <c r="E49" s="52">
        <v>76.83</v>
      </c>
      <c r="F49" s="50">
        <f t="shared" si="11"/>
        <v>826.99120529999993</v>
      </c>
      <c r="G49" s="52">
        <v>2</v>
      </c>
      <c r="H49" s="67" t="s">
        <v>84</v>
      </c>
      <c r="I49" s="9">
        <v>2</v>
      </c>
      <c r="J49" s="54">
        <v>12</v>
      </c>
      <c r="K49" s="124" t="s">
        <v>82</v>
      </c>
      <c r="L49" s="138" t="s">
        <v>83</v>
      </c>
      <c r="M49" s="54">
        <v>2.88</v>
      </c>
      <c r="N49" s="13"/>
      <c r="O49" s="13"/>
    </row>
    <row r="50" spans="1:15" x14ac:dyDescent="0.2">
      <c r="A50" s="88">
        <v>91</v>
      </c>
      <c r="B50" s="52">
        <v>3</v>
      </c>
      <c r="C50" s="5" t="s">
        <v>39</v>
      </c>
      <c r="D50" s="66" t="s">
        <v>42</v>
      </c>
      <c r="E50" s="52">
        <v>108.58</v>
      </c>
      <c r="F50" s="50">
        <f t="shared" si="11"/>
        <v>1168.7453478</v>
      </c>
      <c r="G50" s="9">
        <v>2.5</v>
      </c>
      <c r="H50" s="67" t="s">
        <v>84</v>
      </c>
      <c r="I50" s="9">
        <v>2</v>
      </c>
      <c r="J50" s="54">
        <v>12</v>
      </c>
      <c r="K50" s="124" t="s">
        <v>82</v>
      </c>
      <c r="L50" s="138" t="s">
        <v>83</v>
      </c>
      <c r="M50" s="54">
        <v>3.9</v>
      </c>
      <c r="N50" s="13"/>
      <c r="O50" s="13"/>
    </row>
    <row r="51" spans="1:15" x14ac:dyDescent="0.2">
      <c r="A51" s="88">
        <v>92</v>
      </c>
      <c r="B51" s="52">
        <v>3</v>
      </c>
      <c r="C51" s="5" t="s">
        <v>39</v>
      </c>
      <c r="D51" s="66" t="s">
        <v>42</v>
      </c>
      <c r="E51" s="52">
        <v>108.58</v>
      </c>
      <c r="F51" s="50">
        <f t="shared" si="11"/>
        <v>1168.7453478</v>
      </c>
      <c r="G51" s="9">
        <v>2.5</v>
      </c>
      <c r="H51" s="67" t="s">
        <v>84</v>
      </c>
      <c r="I51" s="9">
        <v>2</v>
      </c>
      <c r="J51" s="54">
        <v>12</v>
      </c>
      <c r="K51" s="124" t="s">
        <v>82</v>
      </c>
      <c r="L51" s="138" t="s">
        <v>83</v>
      </c>
      <c r="M51" s="54">
        <v>3.9</v>
      </c>
      <c r="N51" s="13"/>
      <c r="O51" s="13"/>
    </row>
    <row r="52" spans="1:15" x14ac:dyDescent="0.2">
      <c r="A52" s="88">
        <v>93</v>
      </c>
      <c r="B52" s="52">
        <v>3</v>
      </c>
      <c r="C52" s="5" t="s">
        <v>39</v>
      </c>
      <c r="D52" s="66" t="s">
        <v>42</v>
      </c>
      <c r="E52" s="52">
        <v>108.58</v>
      </c>
      <c r="F52" s="50">
        <f t="shared" si="11"/>
        <v>1168.7453478</v>
      </c>
      <c r="G52" s="9">
        <v>2.5</v>
      </c>
      <c r="H52" s="67" t="s">
        <v>84</v>
      </c>
      <c r="I52" s="9">
        <v>2</v>
      </c>
      <c r="J52" s="54">
        <v>12</v>
      </c>
      <c r="K52" s="124" t="s">
        <v>82</v>
      </c>
      <c r="L52" s="138" t="s">
        <v>83</v>
      </c>
      <c r="M52" s="54">
        <v>3.9</v>
      </c>
      <c r="N52" s="13"/>
      <c r="O52" s="13"/>
    </row>
    <row r="53" spans="1:15" x14ac:dyDescent="0.2">
      <c r="A53" s="88">
        <v>94</v>
      </c>
      <c r="B53" s="52">
        <v>3</v>
      </c>
      <c r="C53" s="5" t="s">
        <v>39</v>
      </c>
      <c r="D53" s="66" t="s">
        <v>42</v>
      </c>
      <c r="E53" s="52">
        <v>108.58</v>
      </c>
      <c r="F53" s="50">
        <f t="shared" si="11"/>
        <v>1168.7453478</v>
      </c>
      <c r="G53" s="9">
        <v>2.5</v>
      </c>
      <c r="H53" s="67" t="s">
        <v>84</v>
      </c>
      <c r="I53" s="9">
        <v>2</v>
      </c>
      <c r="J53" s="54">
        <v>12</v>
      </c>
      <c r="K53" s="124" t="s">
        <v>82</v>
      </c>
      <c r="L53" s="138" t="s">
        <v>83</v>
      </c>
      <c r="M53" s="54">
        <v>3.9</v>
      </c>
      <c r="N53" s="13"/>
      <c r="O53" s="13"/>
    </row>
    <row r="54" spans="1:15" x14ac:dyDescent="0.2">
      <c r="A54" s="88">
        <v>95</v>
      </c>
      <c r="B54" s="52">
        <v>3</v>
      </c>
      <c r="C54" s="5" t="s">
        <v>39</v>
      </c>
      <c r="D54" s="67" t="s">
        <v>54</v>
      </c>
      <c r="E54" s="52">
        <v>88.04</v>
      </c>
      <c r="F54" s="50">
        <f t="shared" si="11"/>
        <v>947.65463639999996</v>
      </c>
      <c r="G54" s="53">
        <v>2</v>
      </c>
      <c r="H54" s="67" t="s">
        <v>84</v>
      </c>
      <c r="I54" s="9">
        <v>2</v>
      </c>
      <c r="J54" s="54">
        <v>12</v>
      </c>
      <c r="K54" s="124" t="s">
        <v>82</v>
      </c>
      <c r="L54" s="138" t="s">
        <v>83</v>
      </c>
      <c r="M54" s="54">
        <v>2.88</v>
      </c>
      <c r="N54" s="13"/>
      <c r="O54" s="13"/>
    </row>
    <row r="55" spans="1:15" x14ac:dyDescent="0.2">
      <c r="A55" s="88">
        <v>96</v>
      </c>
      <c r="B55" s="52">
        <v>3</v>
      </c>
      <c r="C55" s="5" t="s">
        <v>39</v>
      </c>
      <c r="D55" s="67" t="s">
        <v>54</v>
      </c>
      <c r="E55" s="52">
        <v>88.04</v>
      </c>
      <c r="F55" s="50">
        <f t="shared" si="11"/>
        <v>947.65463639999996</v>
      </c>
      <c r="G55" s="53">
        <v>2</v>
      </c>
      <c r="H55" s="67" t="s">
        <v>84</v>
      </c>
      <c r="I55" s="9">
        <v>1</v>
      </c>
      <c r="J55" s="54">
        <v>12</v>
      </c>
      <c r="K55" s="124" t="s">
        <v>82</v>
      </c>
      <c r="L55" s="138" t="s">
        <v>83</v>
      </c>
      <c r="M55" s="54">
        <v>5.76</v>
      </c>
      <c r="N55" s="13"/>
      <c r="O55" s="13"/>
    </row>
    <row r="56" spans="1:15" x14ac:dyDescent="0.2">
      <c r="A56" s="88">
        <v>97</v>
      </c>
      <c r="B56" s="52">
        <v>2</v>
      </c>
      <c r="C56" s="5" t="s">
        <v>39</v>
      </c>
      <c r="D56" s="67" t="s">
        <v>55</v>
      </c>
      <c r="E56" s="52">
        <v>76.83</v>
      </c>
      <c r="F56" s="50">
        <f t="shared" si="11"/>
        <v>826.99120529999993</v>
      </c>
      <c r="G56" s="52">
        <v>2</v>
      </c>
      <c r="H56" s="67" t="s">
        <v>84</v>
      </c>
      <c r="I56" s="9">
        <v>2</v>
      </c>
      <c r="J56" s="54">
        <v>12</v>
      </c>
      <c r="K56" s="124" t="s">
        <v>82</v>
      </c>
      <c r="L56" s="138" t="s">
        <v>83</v>
      </c>
      <c r="M56" s="54">
        <v>2.88</v>
      </c>
      <c r="N56" s="13"/>
      <c r="O56" s="13"/>
    </row>
    <row r="57" spans="1:15" x14ac:dyDescent="0.2">
      <c r="A57" s="88">
        <v>98</v>
      </c>
      <c r="B57" s="52">
        <v>2</v>
      </c>
      <c r="C57" s="5" t="s">
        <v>39</v>
      </c>
      <c r="D57" s="67" t="s">
        <v>55</v>
      </c>
      <c r="E57" s="52">
        <v>76.83</v>
      </c>
      <c r="F57" s="50">
        <f t="shared" ref="F57:F59" si="12">E57*10.76391</f>
        <v>826.99120529999993</v>
      </c>
      <c r="G57" s="52">
        <v>2</v>
      </c>
      <c r="H57" s="67" t="s">
        <v>84</v>
      </c>
      <c r="I57" s="9">
        <v>2</v>
      </c>
      <c r="J57" s="54">
        <v>12</v>
      </c>
      <c r="K57" s="124" t="s">
        <v>82</v>
      </c>
      <c r="L57" s="138" t="s">
        <v>83</v>
      </c>
      <c r="M57" s="54">
        <v>2.88</v>
      </c>
      <c r="N57" s="13"/>
      <c r="O57" s="13"/>
    </row>
    <row r="58" spans="1:15" x14ac:dyDescent="0.2">
      <c r="A58" s="88">
        <v>99</v>
      </c>
      <c r="B58" s="52">
        <v>3</v>
      </c>
      <c r="C58" s="5" t="s">
        <v>39</v>
      </c>
      <c r="D58" s="67" t="s">
        <v>54</v>
      </c>
      <c r="E58" s="52">
        <v>88.04</v>
      </c>
      <c r="F58" s="50">
        <f t="shared" si="12"/>
        <v>947.65463639999996</v>
      </c>
      <c r="G58" s="53">
        <v>2</v>
      </c>
      <c r="H58" s="67" t="s">
        <v>84</v>
      </c>
      <c r="I58" s="9">
        <v>2</v>
      </c>
      <c r="J58" s="54">
        <v>12</v>
      </c>
      <c r="K58" s="124" t="s">
        <v>82</v>
      </c>
      <c r="L58" s="138" t="s">
        <v>83</v>
      </c>
      <c r="M58" s="54">
        <v>5.76</v>
      </c>
      <c r="N58" s="13"/>
      <c r="O58" s="13"/>
    </row>
    <row r="59" spans="1:15" x14ac:dyDescent="0.2">
      <c r="A59" s="88">
        <v>100</v>
      </c>
      <c r="B59" s="52">
        <v>3</v>
      </c>
      <c r="C59" s="5" t="s">
        <v>39</v>
      </c>
      <c r="D59" s="67" t="s">
        <v>54</v>
      </c>
      <c r="E59" s="52">
        <v>88.04</v>
      </c>
      <c r="F59" s="50">
        <f t="shared" si="12"/>
        <v>947.65463639999996</v>
      </c>
      <c r="G59" s="53">
        <v>2</v>
      </c>
      <c r="H59" s="67" t="s">
        <v>84</v>
      </c>
      <c r="I59" s="9">
        <v>2</v>
      </c>
      <c r="J59" s="54">
        <v>12</v>
      </c>
      <c r="K59" s="124" t="s">
        <v>82</v>
      </c>
      <c r="L59" s="138" t="s">
        <v>83</v>
      </c>
      <c r="M59" s="54">
        <v>2.88</v>
      </c>
      <c r="N59" s="14"/>
      <c r="O59" s="14"/>
    </row>
    <row r="60" spans="1:15" x14ac:dyDescent="0.2">
      <c r="A60" s="88">
        <v>101</v>
      </c>
      <c r="B60" s="52">
        <v>4</v>
      </c>
      <c r="C60" s="5" t="s">
        <v>39</v>
      </c>
      <c r="D60" s="67" t="s">
        <v>60</v>
      </c>
      <c r="E60" s="52">
        <v>112.36</v>
      </c>
      <c r="F60" s="50">
        <f t="shared" ref="F60" si="13">E60*10.76391</f>
        <v>1209.4329275999999</v>
      </c>
      <c r="G60" s="53">
        <v>2.5</v>
      </c>
      <c r="H60" s="67" t="s">
        <v>84</v>
      </c>
      <c r="I60" s="9">
        <v>2</v>
      </c>
      <c r="J60" s="54">
        <v>12</v>
      </c>
      <c r="K60" s="124" t="s">
        <v>82</v>
      </c>
      <c r="L60" s="138" t="s">
        <v>83</v>
      </c>
      <c r="M60" s="54">
        <v>3.77</v>
      </c>
      <c r="N60" s="13"/>
      <c r="O60" s="13"/>
    </row>
    <row r="61" spans="1:15" x14ac:dyDescent="0.2">
      <c r="A61" s="88">
        <v>102</v>
      </c>
      <c r="B61" s="52">
        <v>4</v>
      </c>
      <c r="C61" s="5" t="s">
        <v>39</v>
      </c>
      <c r="D61" s="67" t="s">
        <v>60</v>
      </c>
      <c r="E61" s="52">
        <v>112.36</v>
      </c>
      <c r="F61" s="50">
        <f t="shared" ref="F61:F64" si="14">E61*10.76391</f>
        <v>1209.4329275999999</v>
      </c>
      <c r="G61" s="53">
        <v>2.5</v>
      </c>
      <c r="H61" s="67" t="s">
        <v>84</v>
      </c>
      <c r="I61" s="9">
        <v>2</v>
      </c>
      <c r="J61" s="54">
        <v>12</v>
      </c>
      <c r="K61" s="124" t="s">
        <v>82</v>
      </c>
      <c r="L61" s="138" t="s">
        <v>83</v>
      </c>
      <c r="M61" s="54">
        <v>3.77</v>
      </c>
      <c r="N61" s="13"/>
      <c r="O61" s="13"/>
    </row>
    <row r="62" spans="1:15" x14ac:dyDescent="0.2">
      <c r="A62" s="88">
        <v>103</v>
      </c>
      <c r="B62" s="52">
        <v>3</v>
      </c>
      <c r="C62" s="5" t="s">
        <v>39</v>
      </c>
      <c r="D62" s="67" t="s">
        <v>49</v>
      </c>
      <c r="E62" s="52">
        <v>108.87</v>
      </c>
      <c r="F62" s="50">
        <f t="shared" si="14"/>
        <v>1171.8668817</v>
      </c>
      <c r="G62" s="53">
        <v>2</v>
      </c>
      <c r="H62" s="67" t="s">
        <v>84</v>
      </c>
      <c r="I62" s="9">
        <v>2</v>
      </c>
      <c r="J62" s="54">
        <v>12</v>
      </c>
      <c r="K62" s="124" t="s">
        <v>82</v>
      </c>
      <c r="L62" s="138" t="s">
        <v>83</v>
      </c>
      <c r="M62" s="54">
        <v>3.36</v>
      </c>
      <c r="N62" s="13"/>
      <c r="O62" s="13"/>
    </row>
    <row r="63" spans="1:15" x14ac:dyDescent="0.2">
      <c r="A63" s="88">
        <v>104</v>
      </c>
      <c r="B63" s="52">
        <v>3</v>
      </c>
      <c r="C63" s="5" t="s">
        <v>39</v>
      </c>
      <c r="D63" s="67" t="s">
        <v>61</v>
      </c>
      <c r="E63" s="52">
        <v>95.74</v>
      </c>
      <c r="F63" s="50">
        <f t="shared" si="14"/>
        <v>1030.5367434</v>
      </c>
      <c r="G63" s="54">
        <v>2</v>
      </c>
      <c r="H63" s="67" t="s">
        <v>84</v>
      </c>
      <c r="I63" s="9">
        <v>2</v>
      </c>
      <c r="J63" s="54">
        <v>12</v>
      </c>
      <c r="K63" s="124" t="s">
        <v>82</v>
      </c>
      <c r="L63" s="138" t="s">
        <v>83</v>
      </c>
      <c r="M63" s="54">
        <v>2.96</v>
      </c>
      <c r="N63" s="14"/>
      <c r="O63" s="14"/>
    </row>
    <row r="64" spans="1:15" x14ac:dyDescent="0.2">
      <c r="A64" s="88">
        <v>105</v>
      </c>
      <c r="B64" s="52">
        <v>3</v>
      </c>
      <c r="C64" s="5" t="s">
        <v>39</v>
      </c>
      <c r="D64" s="65" t="s">
        <v>42</v>
      </c>
      <c r="E64" s="52">
        <v>108.58</v>
      </c>
      <c r="F64" s="50">
        <f t="shared" si="14"/>
        <v>1168.7453478</v>
      </c>
      <c r="G64" s="52">
        <v>2.5</v>
      </c>
      <c r="H64" s="65" t="s">
        <v>35</v>
      </c>
      <c r="I64" s="9">
        <v>2</v>
      </c>
      <c r="J64" s="60">
        <v>12</v>
      </c>
      <c r="K64" s="124" t="s">
        <v>82</v>
      </c>
      <c r="L64" s="138" t="s">
        <v>83</v>
      </c>
      <c r="M64" s="54">
        <v>3.9</v>
      </c>
      <c r="N64" s="14"/>
      <c r="O64" s="14"/>
    </row>
    <row r="65" spans="1:15" x14ac:dyDescent="0.2">
      <c r="A65" s="88">
        <v>106</v>
      </c>
      <c r="B65" s="52">
        <v>3</v>
      </c>
      <c r="C65" s="5" t="s">
        <v>39</v>
      </c>
      <c r="D65" s="65" t="s">
        <v>42</v>
      </c>
      <c r="E65" s="52">
        <v>108.58</v>
      </c>
      <c r="F65" s="50">
        <f t="shared" ref="F65:F66" si="15">E65*10.76391</f>
        <v>1168.7453478</v>
      </c>
      <c r="G65" s="52">
        <v>2.5</v>
      </c>
      <c r="H65" s="65" t="s">
        <v>35</v>
      </c>
      <c r="I65" s="9">
        <v>2</v>
      </c>
      <c r="J65" s="60">
        <v>12</v>
      </c>
      <c r="K65" s="124" t="s">
        <v>82</v>
      </c>
      <c r="L65" s="138" t="s">
        <v>83</v>
      </c>
      <c r="M65" s="54">
        <v>3.9</v>
      </c>
      <c r="N65" s="13"/>
      <c r="O65" s="13"/>
    </row>
    <row r="66" spans="1:15" ht="15" thickBot="1" x14ac:dyDescent="0.25">
      <c r="A66" s="89">
        <v>107</v>
      </c>
      <c r="B66" s="62">
        <v>3</v>
      </c>
      <c r="C66" s="61" t="s">
        <v>39</v>
      </c>
      <c r="D66" s="101" t="s">
        <v>49</v>
      </c>
      <c r="E66" s="62">
        <v>108.87</v>
      </c>
      <c r="F66" s="63">
        <f t="shared" si="15"/>
        <v>1171.8668817</v>
      </c>
      <c r="G66" s="64">
        <v>2</v>
      </c>
      <c r="H66" s="101" t="s">
        <v>84</v>
      </c>
      <c r="I66" s="62">
        <v>2</v>
      </c>
      <c r="J66" s="64">
        <v>12</v>
      </c>
      <c r="K66" s="62" t="s">
        <v>82</v>
      </c>
      <c r="L66" s="62" t="s">
        <v>83</v>
      </c>
      <c r="M66" s="64"/>
      <c r="N66" s="13"/>
      <c r="O66" s="13"/>
    </row>
    <row r="67" spans="1:15" x14ac:dyDescent="0.2">
      <c r="A67" s="88">
        <v>108</v>
      </c>
      <c r="B67" s="102">
        <v>3</v>
      </c>
      <c r="C67" s="103" t="s">
        <v>39</v>
      </c>
      <c r="D67" s="104" t="s">
        <v>49</v>
      </c>
      <c r="E67" s="102">
        <v>108.87</v>
      </c>
      <c r="F67" s="105">
        <f t="shared" ref="F67:F70" si="16">E67*10.76391</f>
        <v>1171.8668817</v>
      </c>
      <c r="G67" s="53">
        <v>2</v>
      </c>
      <c r="H67" s="151" t="s">
        <v>84</v>
      </c>
      <c r="I67" s="9">
        <v>2</v>
      </c>
      <c r="J67" s="60">
        <v>11</v>
      </c>
      <c r="K67" s="138" t="s">
        <v>82</v>
      </c>
      <c r="L67" s="138" t="s">
        <v>83</v>
      </c>
      <c r="M67" s="60"/>
      <c r="N67" s="13"/>
      <c r="O67" s="13"/>
    </row>
    <row r="68" spans="1:15" x14ac:dyDescent="0.2">
      <c r="A68" s="88">
        <v>109</v>
      </c>
      <c r="B68" s="52">
        <v>3</v>
      </c>
      <c r="C68" s="5" t="s">
        <v>39</v>
      </c>
      <c r="D68" s="66" t="s">
        <v>42</v>
      </c>
      <c r="E68" s="52">
        <v>108.58</v>
      </c>
      <c r="F68" s="50">
        <f t="shared" si="16"/>
        <v>1168.7453478</v>
      </c>
      <c r="G68" s="52">
        <v>2.5</v>
      </c>
      <c r="H68" s="67" t="s">
        <v>84</v>
      </c>
      <c r="I68" s="9">
        <v>2</v>
      </c>
      <c r="J68" s="60">
        <v>11</v>
      </c>
      <c r="K68" s="124" t="s">
        <v>82</v>
      </c>
      <c r="L68" s="138" t="s">
        <v>83</v>
      </c>
      <c r="M68" s="54">
        <v>3.9</v>
      </c>
      <c r="N68" s="13"/>
      <c r="O68" s="13"/>
    </row>
    <row r="69" spans="1:15" x14ac:dyDescent="0.2">
      <c r="A69" s="88">
        <v>110</v>
      </c>
      <c r="B69" s="52">
        <v>3</v>
      </c>
      <c r="C69" s="5" t="s">
        <v>39</v>
      </c>
      <c r="D69" s="66" t="s">
        <v>42</v>
      </c>
      <c r="E69" s="52">
        <v>108.58</v>
      </c>
      <c r="F69" s="50">
        <f t="shared" si="16"/>
        <v>1168.7453478</v>
      </c>
      <c r="G69" s="9">
        <v>2.5</v>
      </c>
      <c r="H69" s="67" t="s">
        <v>84</v>
      </c>
      <c r="I69" s="9">
        <v>2</v>
      </c>
      <c r="J69" s="60">
        <v>11</v>
      </c>
      <c r="K69" s="124" t="s">
        <v>82</v>
      </c>
      <c r="L69" s="138" t="s">
        <v>83</v>
      </c>
      <c r="M69" s="54">
        <v>3.9</v>
      </c>
      <c r="N69" s="13"/>
      <c r="O69" s="13"/>
    </row>
    <row r="70" spans="1:15" x14ac:dyDescent="0.2">
      <c r="A70" s="88">
        <v>111</v>
      </c>
      <c r="B70" s="52">
        <v>3</v>
      </c>
      <c r="C70" s="5" t="s">
        <v>39</v>
      </c>
      <c r="D70" s="67" t="s">
        <v>61</v>
      </c>
      <c r="E70" s="52">
        <v>95.74</v>
      </c>
      <c r="F70" s="50">
        <f t="shared" si="16"/>
        <v>1030.5367434</v>
      </c>
      <c r="G70" s="54">
        <v>2</v>
      </c>
      <c r="H70" s="67" t="s">
        <v>84</v>
      </c>
      <c r="I70" s="9">
        <v>2</v>
      </c>
      <c r="J70" s="60">
        <v>11</v>
      </c>
      <c r="K70" s="124" t="s">
        <v>82</v>
      </c>
      <c r="L70" s="138" t="s">
        <v>83</v>
      </c>
      <c r="M70" s="54">
        <v>2.96</v>
      </c>
      <c r="N70" s="13"/>
      <c r="O70" s="13"/>
    </row>
    <row r="71" spans="1:15" x14ac:dyDescent="0.2">
      <c r="A71" s="88">
        <v>112</v>
      </c>
      <c r="B71" s="102">
        <v>3</v>
      </c>
      <c r="C71" s="103" t="s">
        <v>39</v>
      </c>
      <c r="D71" s="104" t="s">
        <v>49</v>
      </c>
      <c r="E71" s="102">
        <v>108.87</v>
      </c>
      <c r="F71" s="105">
        <f t="shared" ref="F71:F72" si="17">E71*10.76391</f>
        <v>1171.8668817</v>
      </c>
      <c r="G71" s="54">
        <v>2</v>
      </c>
      <c r="H71" s="67" t="s">
        <v>84</v>
      </c>
      <c r="I71" s="9">
        <v>2</v>
      </c>
      <c r="J71" s="60">
        <v>11</v>
      </c>
      <c r="K71" s="124" t="s">
        <v>82</v>
      </c>
      <c r="L71" s="138" t="s">
        <v>83</v>
      </c>
      <c r="M71" s="54">
        <v>3.36</v>
      </c>
      <c r="N71" s="13"/>
      <c r="O71" s="13"/>
    </row>
    <row r="72" spans="1:15" x14ac:dyDescent="0.2">
      <c r="A72" s="88">
        <v>113</v>
      </c>
      <c r="B72" s="52">
        <v>3</v>
      </c>
      <c r="C72" s="5" t="s">
        <v>39</v>
      </c>
      <c r="D72" s="59" t="s">
        <v>62</v>
      </c>
      <c r="E72" s="52">
        <v>94.05</v>
      </c>
      <c r="F72" s="50">
        <f t="shared" si="17"/>
        <v>1012.3457354999999</v>
      </c>
      <c r="G72" s="9">
        <v>2</v>
      </c>
      <c r="H72" s="59" t="s">
        <v>24</v>
      </c>
      <c r="I72" s="9">
        <v>1</v>
      </c>
      <c r="J72" s="60">
        <v>11</v>
      </c>
      <c r="K72" s="124" t="s">
        <v>82</v>
      </c>
      <c r="L72" s="138" t="s">
        <v>83</v>
      </c>
      <c r="M72" s="132">
        <v>3.2</v>
      </c>
      <c r="N72" s="13"/>
      <c r="O72" s="13"/>
    </row>
    <row r="73" spans="1:15" x14ac:dyDescent="0.2">
      <c r="A73" s="88">
        <v>114</v>
      </c>
      <c r="B73" s="52">
        <v>3</v>
      </c>
      <c r="C73" s="5" t="s">
        <v>39</v>
      </c>
      <c r="D73" s="59" t="s">
        <v>62</v>
      </c>
      <c r="E73" s="52">
        <v>94.05</v>
      </c>
      <c r="F73" s="50">
        <f t="shared" ref="F73:F76" si="18">E73*10.76391</f>
        <v>1012.3457354999999</v>
      </c>
      <c r="G73" s="9">
        <v>2</v>
      </c>
      <c r="H73" s="59" t="s">
        <v>24</v>
      </c>
      <c r="I73" s="9">
        <v>2</v>
      </c>
      <c r="J73" s="60">
        <v>11</v>
      </c>
      <c r="K73" s="124" t="s">
        <v>82</v>
      </c>
      <c r="L73" s="138" t="s">
        <v>83</v>
      </c>
      <c r="M73" s="54">
        <v>6.4</v>
      </c>
      <c r="N73" s="13"/>
      <c r="O73" s="13"/>
    </row>
    <row r="74" spans="1:15" x14ac:dyDescent="0.2">
      <c r="A74" s="88">
        <v>115</v>
      </c>
      <c r="B74" s="52">
        <v>3</v>
      </c>
      <c r="C74" s="5" t="s">
        <v>39</v>
      </c>
      <c r="D74" s="59" t="s">
        <v>62</v>
      </c>
      <c r="E74" s="52">
        <v>94.05</v>
      </c>
      <c r="F74" s="50">
        <f t="shared" si="18"/>
        <v>1012.3457354999999</v>
      </c>
      <c r="G74" s="9">
        <v>2</v>
      </c>
      <c r="H74" s="59" t="s">
        <v>24</v>
      </c>
      <c r="I74" s="9">
        <v>1</v>
      </c>
      <c r="J74" s="60">
        <v>11</v>
      </c>
      <c r="K74" s="124" t="s">
        <v>82</v>
      </c>
      <c r="L74" s="138" t="s">
        <v>83</v>
      </c>
      <c r="M74" s="54">
        <v>3.2</v>
      </c>
      <c r="N74" s="13"/>
      <c r="O74" s="13"/>
    </row>
    <row r="75" spans="1:15" x14ac:dyDescent="0.2">
      <c r="A75" s="88">
        <v>116</v>
      </c>
      <c r="B75" s="102">
        <v>3</v>
      </c>
      <c r="C75" s="103" t="s">
        <v>39</v>
      </c>
      <c r="D75" s="104" t="s">
        <v>49</v>
      </c>
      <c r="E75" s="102">
        <v>108.87</v>
      </c>
      <c r="F75" s="105">
        <f t="shared" si="18"/>
        <v>1171.8668817</v>
      </c>
      <c r="G75" s="54">
        <v>2</v>
      </c>
      <c r="H75" s="67" t="s">
        <v>84</v>
      </c>
      <c r="I75" s="9">
        <v>2</v>
      </c>
      <c r="J75" s="60">
        <v>11</v>
      </c>
      <c r="K75" s="124" t="s">
        <v>82</v>
      </c>
      <c r="L75" s="138" t="s">
        <v>83</v>
      </c>
      <c r="M75" s="54"/>
      <c r="N75" s="13"/>
      <c r="O75" s="13"/>
    </row>
    <row r="76" spans="1:15" x14ac:dyDescent="0.2">
      <c r="A76" s="88">
        <v>117</v>
      </c>
      <c r="B76" s="52">
        <v>4</v>
      </c>
      <c r="C76" s="5" t="s">
        <v>39</v>
      </c>
      <c r="D76" s="66" t="s">
        <v>56</v>
      </c>
      <c r="E76" s="52">
        <v>109.41</v>
      </c>
      <c r="F76" s="50">
        <f t="shared" si="18"/>
        <v>1177.6793931</v>
      </c>
      <c r="G76" s="52">
        <v>2</v>
      </c>
      <c r="H76" s="67" t="s">
        <v>84</v>
      </c>
      <c r="I76" s="9">
        <v>2</v>
      </c>
      <c r="J76" s="60">
        <v>11</v>
      </c>
      <c r="K76" s="124" t="s">
        <v>82</v>
      </c>
      <c r="L76" s="138" t="s">
        <v>83</v>
      </c>
      <c r="M76" s="54">
        <v>3.16</v>
      </c>
      <c r="N76" s="13"/>
      <c r="O76" s="13"/>
    </row>
    <row r="77" spans="1:15" x14ac:dyDescent="0.2">
      <c r="A77" s="88">
        <v>118</v>
      </c>
      <c r="B77" s="52">
        <v>4</v>
      </c>
      <c r="C77" s="5" t="s">
        <v>39</v>
      </c>
      <c r="D77" s="66" t="s">
        <v>56</v>
      </c>
      <c r="E77" s="52">
        <v>109.41</v>
      </c>
      <c r="F77" s="50">
        <f t="shared" ref="F77:F80" si="19">E77*10.76391</f>
        <v>1177.6793931</v>
      </c>
      <c r="G77" s="52">
        <v>2</v>
      </c>
      <c r="H77" s="67" t="s">
        <v>84</v>
      </c>
      <c r="I77" s="9">
        <v>2</v>
      </c>
      <c r="J77" s="60">
        <v>11</v>
      </c>
      <c r="K77" s="124" t="s">
        <v>82</v>
      </c>
      <c r="L77" s="138" t="s">
        <v>83</v>
      </c>
      <c r="M77" s="54">
        <v>3.16</v>
      </c>
      <c r="N77" s="13"/>
      <c r="O77" s="13"/>
    </row>
    <row r="78" spans="1:15" x14ac:dyDescent="0.2">
      <c r="A78" s="88">
        <v>119</v>
      </c>
      <c r="B78" s="102">
        <v>3</v>
      </c>
      <c r="C78" s="103" t="s">
        <v>39</v>
      </c>
      <c r="D78" s="104" t="s">
        <v>49</v>
      </c>
      <c r="E78" s="102">
        <v>108.87</v>
      </c>
      <c r="F78" s="105">
        <f t="shared" si="19"/>
        <v>1171.8668817</v>
      </c>
      <c r="G78" s="54">
        <v>2</v>
      </c>
      <c r="H78" s="67" t="s">
        <v>84</v>
      </c>
      <c r="I78" s="9">
        <v>2</v>
      </c>
      <c r="J78" s="60">
        <v>11</v>
      </c>
      <c r="K78" s="124" t="s">
        <v>82</v>
      </c>
      <c r="L78" s="138" t="s">
        <v>83</v>
      </c>
      <c r="M78" s="54">
        <v>3.36</v>
      </c>
      <c r="N78" s="13"/>
      <c r="O78" s="13"/>
    </row>
    <row r="79" spans="1:15" x14ac:dyDescent="0.2">
      <c r="A79" s="88">
        <v>120</v>
      </c>
      <c r="B79" s="52">
        <v>3</v>
      </c>
      <c r="C79" s="5" t="s">
        <v>39</v>
      </c>
      <c r="D79" s="67" t="s">
        <v>61</v>
      </c>
      <c r="E79" s="52">
        <v>95.74</v>
      </c>
      <c r="F79" s="50">
        <f t="shared" si="19"/>
        <v>1030.5367434</v>
      </c>
      <c r="G79" s="54">
        <v>2</v>
      </c>
      <c r="H79" s="67" t="s">
        <v>84</v>
      </c>
      <c r="I79" s="9">
        <v>2</v>
      </c>
      <c r="J79" s="60">
        <v>11</v>
      </c>
      <c r="K79" s="124" t="s">
        <v>82</v>
      </c>
      <c r="L79" s="138" t="s">
        <v>83</v>
      </c>
      <c r="M79" s="54">
        <v>2.96</v>
      </c>
      <c r="N79" s="13"/>
      <c r="O79" s="13"/>
    </row>
    <row r="80" spans="1:15" x14ac:dyDescent="0.2">
      <c r="A80" s="88">
        <v>121</v>
      </c>
      <c r="B80" s="52">
        <v>2</v>
      </c>
      <c r="C80" s="5" t="s">
        <v>39</v>
      </c>
      <c r="D80" s="59" t="s">
        <v>57</v>
      </c>
      <c r="E80" s="52">
        <v>79.41</v>
      </c>
      <c r="F80" s="50">
        <f t="shared" si="19"/>
        <v>854.7620930999999</v>
      </c>
      <c r="G80" s="52">
        <v>2</v>
      </c>
      <c r="H80" s="59" t="s">
        <v>24</v>
      </c>
      <c r="I80" s="9">
        <v>1</v>
      </c>
      <c r="J80" s="60">
        <v>11</v>
      </c>
      <c r="K80" s="124" t="s">
        <v>82</v>
      </c>
      <c r="L80" s="138" t="s">
        <v>83</v>
      </c>
      <c r="M80" s="54">
        <v>2.88</v>
      </c>
      <c r="N80" s="13"/>
      <c r="O80" s="13"/>
    </row>
    <row r="81" spans="1:15" x14ac:dyDescent="0.2">
      <c r="A81" s="88">
        <v>122</v>
      </c>
      <c r="B81" s="52">
        <v>2</v>
      </c>
      <c r="C81" s="5" t="s">
        <v>39</v>
      </c>
      <c r="D81" s="59" t="s">
        <v>57</v>
      </c>
      <c r="E81" s="52">
        <v>79.41</v>
      </c>
      <c r="F81" s="50">
        <f t="shared" ref="F81:F87" si="20">E81*10.76391</f>
        <v>854.7620930999999</v>
      </c>
      <c r="G81" s="52">
        <v>2</v>
      </c>
      <c r="H81" s="59" t="s">
        <v>24</v>
      </c>
      <c r="I81" s="9">
        <v>1</v>
      </c>
      <c r="J81" s="60">
        <v>11</v>
      </c>
      <c r="K81" s="124" t="s">
        <v>82</v>
      </c>
      <c r="L81" s="138" t="s">
        <v>83</v>
      </c>
      <c r="M81" s="54">
        <v>2.88</v>
      </c>
      <c r="N81" s="13"/>
      <c r="O81" s="13"/>
    </row>
    <row r="82" spans="1:15" x14ac:dyDescent="0.2">
      <c r="A82" s="88">
        <v>123</v>
      </c>
      <c r="B82" s="52">
        <v>2</v>
      </c>
      <c r="C82" s="5" t="s">
        <v>39</v>
      </c>
      <c r="D82" s="59" t="s">
        <v>57</v>
      </c>
      <c r="E82" s="52">
        <v>79.41</v>
      </c>
      <c r="F82" s="50">
        <f t="shared" si="20"/>
        <v>854.7620930999999</v>
      </c>
      <c r="G82" s="52">
        <v>2</v>
      </c>
      <c r="H82" s="59" t="s">
        <v>24</v>
      </c>
      <c r="I82" s="9">
        <v>1</v>
      </c>
      <c r="J82" s="60">
        <v>11</v>
      </c>
      <c r="K82" s="124" t="s">
        <v>82</v>
      </c>
      <c r="L82" s="138" t="s">
        <v>83</v>
      </c>
      <c r="M82" s="54">
        <v>2.88</v>
      </c>
      <c r="N82" s="13"/>
      <c r="O82" s="13"/>
    </row>
    <row r="83" spans="1:15" x14ac:dyDescent="0.2">
      <c r="A83" s="88">
        <v>124</v>
      </c>
      <c r="B83" s="52">
        <v>2</v>
      </c>
      <c r="C83" s="5" t="s">
        <v>39</v>
      </c>
      <c r="D83" s="59" t="s">
        <v>57</v>
      </c>
      <c r="E83" s="52">
        <v>79.41</v>
      </c>
      <c r="F83" s="50">
        <f t="shared" si="20"/>
        <v>854.7620930999999</v>
      </c>
      <c r="G83" s="52">
        <v>2</v>
      </c>
      <c r="H83" s="59" t="s">
        <v>24</v>
      </c>
      <c r="I83" s="9">
        <v>2</v>
      </c>
      <c r="J83" s="60">
        <v>11</v>
      </c>
      <c r="K83" s="124" t="s">
        <v>82</v>
      </c>
      <c r="L83" s="138" t="s">
        <v>83</v>
      </c>
      <c r="M83" s="54">
        <v>2.88</v>
      </c>
      <c r="N83" s="13"/>
      <c r="O83" s="13"/>
    </row>
    <row r="84" spans="1:15" x14ac:dyDescent="0.2">
      <c r="A84" s="88">
        <v>125</v>
      </c>
      <c r="B84" s="102">
        <v>3</v>
      </c>
      <c r="C84" s="103" t="s">
        <v>39</v>
      </c>
      <c r="D84" s="104" t="s">
        <v>49</v>
      </c>
      <c r="E84" s="102">
        <v>108.87</v>
      </c>
      <c r="F84" s="105">
        <f t="shared" si="20"/>
        <v>1171.8668817</v>
      </c>
      <c r="G84" s="54">
        <v>2</v>
      </c>
      <c r="H84" s="67" t="s">
        <v>84</v>
      </c>
      <c r="I84" s="9">
        <v>2</v>
      </c>
      <c r="J84" s="60">
        <v>11</v>
      </c>
      <c r="K84" s="124" t="s">
        <v>82</v>
      </c>
      <c r="L84" s="138" t="s">
        <v>83</v>
      </c>
      <c r="M84" s="54"/>
      <c r="N84" s="13"/>
      <c r="O84" s="13"/>
    </row>
    <row r="85" spans="1:15" x14ac:dyDescent="0.2">
      <c r="A85" s="88">
        <v>126</v>
      </c>
      <c r="B85" s="52">
        <v>3</v>
      </c>
      <c r="C85" s="5" t="s">
        <v>39</v>
      </c>
      <c r="D85" s="66" t="s">
        <v>42</v>
      </c>
      <c r="E85" s="52">
        <v>108.58</v>
      </c>
      <c r="F85" s="50">
        <f t="shared" si="20"/>
        <v>1168.7453478</v>
      </c>
      <c r="G85" s="9">
        <v>2.5</v>
      </c>
      <c r="H85" s="67" t="s">
        <v>84</v>
      </c>
      <c r="I85" s="9">
        <v>2</v>
      </c>
      <c r="J85" s="60">
        <v>11</v>
      </c>
      <c r="K85" s="124" t="s">
        <v>82</v>
      </c>
      <c r="L85" s="138" t="s">
        <v>83</v>
      </c>
      <c r="M85" s="54">
        <v>3.9</v>
      </c>
      <c r="N85" s="13"/>
      <c r="O85" s="13"/>
    </row>
    <row r="86" spans="1:15" x14ac:dyDescent="0.2">
      <c r="A86" s="88">
        <v>127</v>
      </c>
      <c r="B86" s="52">
        <v>3</v>
      </c>
      <c r="C86" s="5" t="s">
        <v>39</v>
      </c>
      <c r="D86" s="66" t="s">
        <v>42</v>
      </c>
      <c r="E86" s="52">
        <v>108.58</v>
      </c>
      <c r="F86" s="50">
        <f t="shared" si="20"/>
        <v>1168.7453478</v>
      </c>
      <c r="G86" s="9">
        <v>2.5</v>
      </c>
      <c r="H86" s="67" t="s">
        <v>84</v>
      </c>
      <c r="I86" s="9">
        <v>2</v>
      </c>
      <c r="J86" s="60">
        <v>11</v>
      </c>
      <c r="K86" s="124" t="s">
        <v>82</v>
      </c>
      <c r="L86" s="138" t="s">
        <v>83</v>
      </c>
      <c r="M86" s="54">
        <v>3.9</v>
      </c>
      <c r="N86" s="13"/>
      <c r="O86" s="13"/>
    </row>
    <row r="87" spans="1:15" x14ac:dyDescent="0.2">
      <c r="A87" s="88">
        <v>128</v>
      </c>
      <c r="B87" s="52">
        <v>4</v>
      </c>
      <c r="C87" s="5" t="s">
        <v>39</v>
      </c>
      <c r="D87" s="67" t="s">
        <v>78</v>
      </c>
      <c r="E87" s="52">
        <v>129.80000000000001</v>
      </c>
      <c r="F87" s="50">
        <f t="shared" si="20"/>
        <v>1397.155518</v>
      </c>
      <c r="G87" s="53">
        <v>2</v>
      </c>
      <c r="H87" s="67" t="s">
        <v>84</v>
      </c>
      <c r="I87" s="9">
        <v>2</v>
      </c>
      <c r="J87" s="60">
        <v>11</v>
      </c>
      <c r="K87" s="124" t="s">
        <v>82</v>
      </c>
      <c r="L87" s="138" t="s">
        <v>83</v>
      </c>
      <c r="M87" s="54"/>
      <c r="N87" s="13"/>
      <c r="O87" s="13"/>
    </row>
    <row r="88" spans="1:15" x14ac:dyDescent="0.2">
      <c r="A88" s="88">
        <v>129</v>
      </c>
      <c r="B88" s="52">
        <v>4</v>
      </c>
      <c r="C88" s="5" t="s">
        <v>39</v>
      </c>
      <c r="D88" s="59" t="s">
        <v>58</v>
      </c>
      <c r="E88" s="52">
        <v>108.13</v>
      </c>
      <c r="F88" s="50">
        <f t="shared" ref="F88:F89" si="21">E88*10.76391</f>
        <v>1163.9015883</v>
      </c>
      <c r="G88" s="52">
        <v>2</v>
      </c>
      <c r="H88" s="59" t="s">
        <v>24</v>
      </c>
      <c r="I88" s="9">
        <v>2</v>
      </c>
      <c r="J88" s="60">
        <v>11</v>
      </c>
      <c r="K88" s="124" t="s">
        <v>82</v>
      </c>
      <c r="L88" s="138" t="s">
        <v>83</v>
      </c>
      <c r="M88" s="54">
        <v>3.2</v>
      </c>
      <c r="N88" s="13"/>
      <c r="O88" s="13"/>
    </row>
    <row r="89" spans="1:15" x14ac:dyDescent="0.2">
      <c r="A89" s="88">
        <v>130</v>
      </c>
      <c r="B89" s="52">
        <v>2</v>
      </c>
      <c r="C89" s="5" t="s">
        <v>39</v>
      </c>
      <c r="D89" s="59" t="s">
        <v>57</v>
      </c>
      <c r="E89" s="52">
        <v>79.41</v>
      </c>
      <c r="F89" s="50">
        <f t="shared" si="21"/>
        <v>854.7620930999999</v>
      </c>
      <c r="G89" s="52">
        <v>2</v>
      </c>
      <c r="H89" s="59" t="s">
        <v>24</v>
      </c>
      <c r="I89" s="9">
        <v>1</v>
      </c>
      <c r="J89" s="60">
        <v>11</v>
      </c>
      <c r="K89" s="124" t="s">
        <v>82</v>
      </c>
      <c r="L89" s="138" t="s">
        <v>83</v>
      </c>
      <c r="M89" s="54">
        <v>2.88</v>
      </c>
      <c r="N89" s="13"/>
      <c r="O89" s="13"/>
    </row>
    <row r="90" spans="1:15" x14ac:dyDescent="0.2">
      <c r="A90" s="88">
        <v>131</v>
      </c>
      <c r="B90" s="52">
        <v>2</v>
      </c>
      <c r="C90" s="5" t="s">
        <v>39</v>
      </c>
      <c r="D90" s="59" t="s">
        <v>57</v>
      </c>
      <c r="E90" s="52">
        <v>79.41</v>
      </c>
      <c r="F90" s="50">
        <f t="shared" ref="F90:F94" si="22">E90*10.76391</f>
        <v>854.7620930999999</v>
      </c>
      <c r="G90" s="52">
        <v>2</v>
      </c>
      <c r="H90" s="59" t="s">
        <v>24</v>
      </c>
      <c r="I90" s="9">
        <v>1</v>
      </c>
      <c r="J90" s="60">
        <v>11</v>
      </c>
      <c r="K90" s="124" t="s">
        <v>82</v>
      </c>
      <c r="L90" s="138" t="s">
        <v>83</v>
      </c>
      <c r="M90" s="54">
        <v>2.88</v>
      </c>
      <c r="N90" s="13"/>
      <c r="O90" s="13"/>
    </row>
    <row r="91" spans="1:15" x14ac:dyDescent="0.2">
      <c r="A91" s="88">
        <v>132</v>
      </c>
      <c r="B91" s="52">
        <v>4</v>
      </c>
      <c r="C91" s="5" t="s">
        <v>39</v>
      </c>
      <c r="D91" s="59" t="s">
        <v>58</v>
      </c>
      <c r="E91" s="52">
        <v>108.13</v>
      </c>
      <c r="F91" s="50">
        <f t="shared" si="22"/>
        <v>1163.9015883</v>
      </c>
      <c r="G91" s="52">
        <v>2</v>
      </c>
      <c r="H91" s="59" t="s">
        <v>24</v>
      </c>
      <c r="I91" s="9">
        <v>2</v>
      </c>
      <c r="J91" s="60">
        <v>11</v>
      </c>
      <c r="K91" s="124" t="s">
        <v>82</v>
      </c>
      <c r="L91" s="138" t="s">
        <v>83</v>
      </c>
      <c r="M91" s="54">
        <v>3.2</v>
      </c>
      <c r="N91" s="13"/>
      <c r="O91" s="13"/>
    </row>
    <row r="92" spans="1:15" x14ac:dyDescent="0.2">
      <c r="A92" s="88">
        <v>133</v>
      </c>
      <c r="B92" s="102">
        <v>3</v>
      </c>
      <c r="C92" s="103" t="s">
        <v>39</v>
      </c>
      <c r="D92" s="104" t="s">
        <v>49</v>
      </c>
      <c r="E92" s="102">
        <v>108.87</v>
      </c>
      <c r="F92" s="105">
        <f t="shared" si="22"/>
        <v>1171.8668817</v>
      </c>
      <c r="G92" s="54">
        <v>2</v>
      </c>
      <c r="H92" s="67" t="s">
        <v>84</v>
      </c>
      <c r="I92" s="9">
        <v>2</v>
      </c>
      <c r="J92" s="60">
        <v>11</v>
      </c>
      <c r="K92" s="124" t="s">
        <v>82</v>
      </c>
      <c r="L92" s="138" t="s">
        <v>83</v>
      </c>
      <c r="M92" s="54">
        <v>3.36</v>
      </c>
      <c r="N92" s="13"/>
      <c r="O92" s="13"/>
    </row>
    <row r="93" spans="1:15" x14ac:dyDescent="0.2">
      <c r="A93" s="88">
        <v>134</v>
      </c>
      <c r="B93" s="52">
        <v>3</v>
      </c>
      <c r="C93" s="5" t="s">
        <v>39</v>
      </c>
      <c r="D93" s="67" t="s">
        <v>61</v>
      </c>
      <c r="E93" s="52">
        <v>95.74</v>
      </c>
      <c r="F93" s="50">
        <f t="shared" si="22"/>
        <v>1030.5367434</v>
      </c>
      <c r="G93" s="54">
        <v>2</v>
      </c>
      <c r="H93" s="67" t="s">
        <v>84</v>
      </c>
      <c r="I93" s="9">
        <v>2</v>
      </c>
      <c r="J93" s="60">
        <v>11</v>
      </c>
      <c r="K93" s="124" t="s">
        <v>82</v>
      </c>
      <c r="L93" s="138" t="s">
        <v>83</v>
      </c>
      <c r="M93" s="54">
        <v>2.96</v>
      </c>
      <c r="N93" s="13"/>
      <c r="O93" s="13"/>
    </row>
    <row r="94" spans="1:15" x14ac:dyDescent="0.2">
      <c r="A94" s="88">
        <v>135</v>
      </c>
      <c r="B94" s="52">
        <v>4</v>
      </c>
      <c r="C94" s="5" t="s">
        <v>39</v>
      </c>
      <c r="D94" s="65" t="s">
        <v>58</v>
      </c>
      <c r="E94" s="52">
        <v>108.13</v>
      </c>
      <c r="F94" s="50">
        <f t="shared" si="22"/>
        <v>1163.9015883</v>
      </c>
      <c r="G94" s="52">
        <v>2</v>
      </c>
      <c r="H94" s="65" t="s">
        <v>35</v>
      </c>
      <c r="I94" s="9">
        <v>2</v>
      </c>
      <c r="J94" s="60">
        <v>11</v>
      </c>
      <c r="K94" s="124" t="s">
        <v>82</v>
      </c>
      <c r="L94" s="138" t="s">
        <v>83</v>
      </c>
      <c r="M94" s="54">
        <v>3.2</v>
      </c>
      <c r="N94" s="13"/>
      <c r="O94" s="13"/>
    </row>
    <row r="95" spans="1:15" x14ac:dyDescent="0.2">
      <c r="A95" s="88">
        <v>136</v>
      </c>
      <c r="B95" s="52">
        <v>4</v>
      </c>
      <c r="C95" s="5" t="s">
        <v>39</v>
      </c>
      <c r="D95" s="65" t="s">
        <v>58</v>
      </c>
      <c r="E95" s="52">
        <v>108.13</v>
      </c>
      <c r="F95" s="50">
        <f t="shared" ref="F95:F101" si="23">E95*10.76391</f>
        <v>1163.9015883</v>
      </c>
      <c r="G95" s="52">
        <v>2</v>
      </c>
      <c r="H95" s="65" t="s">
        <v>35</v>
      </c>
      <c r="I95" s="9">
        <v>2</v>
      </c>
      <c r="J95" s="60">
        <v>11</v>
      </c>
      <c r="K95" s="124" t="s">
        <v>82</v>
      </c>
      <c r="L95" s="138" t="s">
        <v>83</v>
      </c>
      <c r="M95" s="54">
        <v>3.2</v>
      </c>
      <c r="N95" s="13"/>
      <c r="O95" s="13"/>
    </row>
    <row r="96" spans="1:15" x14ac:dyDescent="0.2">
      <c r="A96" s="88">
        <v>137</v>
      </c>
      <c r="B96" s="52">
        <v>4</v>
      </c>
      <c r="C96" s="5" t="s">
        <v>39</v>
      </c>
      <c r="D96" s="67" t="s">
        <v>60</v>
      </c>
      <c r="E96" s="52">
        <v>112.36</v>
      </c>
      <c r="F96" s="50">
        <f t="shared" si="23"/>
        <v>1209.4329275999999</v>
      </c>
      <c r="G96" s="53">
        <v>2.5</v>
      </c>
      <c r="H96" s="67" t="s">
        <v>84</v>
      </c>
      <c r="I96" s="9">
        <v>2</v>
      </c>
      <c r="J96" s="60">
        <v>11</v>
      </c>
      <c r="K96" s="124" t="s">
        <v>82</v>
      </c>
      <c r="L96" s="138" t="s">
        <v>83</v>
      </c>
      <c r="M96" s="54">
        <v>3.77</v>
      </c>
      <c r="N96" s="13"/>
      <c r="O96" s="13"/>
    </row>
    <row r="97" spans="1:23" x14ac:dyDescent="0.2">
      <c r="A97" s="88">
        <v>138</v>
      </c>
      <c r="B97" s="52">
        <v>4</v>
      </c>
      <c r="C97" s="5" t="s">
        <v>39</v>
      </c>
      <c r="D97" s="67" t="s">
        <v>60</v>
      </c>
      <c r="E97" s="52">
        <v>112.36</v>
      </c>
      <c r="F97" s="50">
        <f t="shared" si="23"/>
        <v>1209.4329275999999</v>
      </c>
      <c r="G97" s="53">
        <v>2.5</v>
      </c>
      <c r="H97" s="67" t="s">
        <v>84</v>
      </c>
      <c r="I97" s="9">
        <v>2</v>
      </c>
      <c r="J97" s="60">
        <v>11</v>
      </c>
      <c r="K97" s="124" t="s">
        <v>82</v>
      </c>
      <c r="L97" s="138" t="s">
        <v>83</v>
      </c>
      <c r="M97" s="54">
        <v>3.77</v>
      </c>
      <c r="N97" s="13"/>
      <c r="O97" s="13"/>
    </row>
    <row r="98" spans="1:23" x14ac:dyDescent="0.2">
      <c r="A98" s="88">
        <v>139</v>
      </c>
      <c r="B98" s="52">
        <v>4</v>
      </c>
      <c r="C98" s="5" t="s">
        <v>39</v>
      </c>
      <c r="D98" s="66" t="s">
        <v>56</v>
      </c>
      <c r="E98" s="52">
        <v>109.41</v>
      </c>
      <c r="F98" s="50">
        <f t="shared" si="23"/>
        <v>1177.6793931</v>
      </c>
      <c r="G98" s="52">
        <v>2</v>
      </c>
      <c r="H98" s="67" t="s">
        <v>84</v>
      </c>
      <c r="I98" s="9">
        <v>2</v>
      </c>
      <c r="J98" s="60">
        <v>11</v>
      </c>
      <c r="K98" s="124" t="s">
        <v>82</v>
      </c>
      <c r="L98" s="138" t="s">
        <v>83</v>
      </c>
      <c r="M98" s="54">
        <v>3.16</v>
      </c>
      <c r="N98" s="13"/>
      <c r="O98" s="13"/>
    </row>
    <row r="99" spans="1:23" x14ac:dyDescent="0.2">
      <c r="A99" s="88">
        <v>140</v>
      </c>
      <c r="B99" s="52">
        <v>4</v>
      </c>
      <c r="C99" s="5" t="s">
        <v>39</v>
      </c>
      <c r="D99" s="66" t="s">
        <v>56</v>
      </c>
      <c r="E99" s="52">
        <v>109.41</v>
      </c>
      <c r="F99" s="50">
        <f t="shared" si="23"/>
        <v>1177.6793931</v>
      </c>
      <c r="G99" s="52">
        <v>2</v>
      </c>
      <c r="H99" s="67" t="s">
        <v>84</v>
      </c>
      <c r="I99" s="9">
        <v>2</v>
      </c>
      <c r="J99" s="60">
        <v>11</v>
      </c>
      <c r="K99" s="124" t="s">
        <v>82</v>
      </c>
      <c r="L99" s="138" t="s">
        <v>83</v>
      </c>
      <c r="M99" s="54">
        <v>3.16</v>
      </c>
      <c r="N99" s="13"/>
      <c r="O99" s="13"/>
    </row>
    <row r="100" spans="1:23" x14ac:dyDescent="0.2">
      <c r="A100" s="88">
        <v>141</v>
      </c>
      <c r="B100" s="102">
        <v>3</v>
      </c>
      <c r="C100" s="103" t="s">
        <v>39</v>
      </c>
      <c r="D100" s="104" t="s">
        <v>49</v>
      </c>
      <c r="E100" s="102">
        <v>108.87</v>
      </c>
      <c r="F100" s="105">
        <f t="shared" si="23"/>
        <v>1171.8668817</v>
      </c>
      <c r="G100" s="54">
        <v>2</v>
      </c>
      <c r="H100" s="67" t="s">
        <v>84</v>
      </c>
      <c r="I100" s="9">
        <v>2</v>
      </c>
      <c r="J100" s="60">
        <v>11</v>
      </c>
      <c r="K100" s="124" t="s">
        <v>82</v>
      </c>
      <c r="L100" s="138" t="s">
        <v>83</v>
      </c>
      <c r="M100" s="54">
        <v>3.36</v>
      </c>
      <c r="N100" s="13"/>
      <c r="O100" s="13"/>
    </row>
    <row r="101" spans="1:23" x14ac:dyDescent="0.2">
      <c r="A101" s="88">
        <v>142</v>
      </c>
      <c r="B101" s="52">
        <v>3</v>
      </c>
      <c r="C101" s="5" t="s">
        <v>39</v>
      </c>
      <c r="D101" s="67" t="s">
        <v>61</v>
      </c>
      <c r="E101" s="52">
        <v>95.74</v>
      </c>
      <c r="F101" s="50">
        <f t="shared" si="23"/>
        <v>1030.5367434</v>
      </c>
      <c r="G101" s="54">
        <v>2</v>
      </c>
      <c r="H101" s="67" t="s">
        <v>84</v>
      </c>
      <c r="I101" s="9">
        <v>2</v>
      </c>
      <c r="J101" s="60">
        <v>11</v>
      </c>
      <c r="K101" s="124" t="s">
        <v>82</v>
      </c>
      <c r="L101" s="138" t="s">
        <v>83</v>
      </c>
      <c r="M101" s="54">
        <v>2.96</v>
      </c>
      <c r="N101" s="13"/>
      <c r="O101" s="13"/>
    </row>
    <row r="102" spans="1:23" x14ac:dyDescent="0.2">
      <c r="A102" s="88">
        <v>143</v>
      </c>
      <c r="B102" s="102">
        <v>3</v>
      </c>
      <c r="C102" s="103" t="s">
        <v>39</v>
      </c>
      <c r="D102" s="104" t="s">
        <v>49</v>
      </c>
      <c r="E102" s="102">
        <v>108.87</v>
      </c>
      <c r="F102" s="105">
        <f t="shared" ref="F102:F103" si="24">E102*10.76391</f>
        <v>1171.8668817</v>
      </c>
      <c r="G102" s="54">
        <v>2</v>
      </c>
      <c r="H102" s="67" t="s">
        <v>84</v>
      </c>
      <c r="I102" s="9">
        <v>2</v>
      </c>
      <c r="J102" s="60">
        <v>11</v>
      </c>
      <c r="K102" s="124" t="s">
        <v>82</v>
      </c>
      <c r="L102" s="138" t="s">
        <v>83</v>
      </c>
      <c r="M102" s="54"/>
      <c r="N102" s="13"/>
      <c r="O102" s="13"/>
    </row>
    <row r="103" spans="1:23" x14ac:dyDescent="0.2">
      <c r="A103" s="88">
        <v>144</v>
      </c>
      <c r="B103" s="52">
        <v>2</v>
      </c>
      <c r="C103" s="5" t="s">
        <v>39</v>
      </c>
      <c r="D103" s="59" t="s">
        <v>57</v>
      </c>
      <c r="E103" s="52">
        <v>79.41</v>
      </c>
      <c r="F103" s="50">
        <f t="shared" si="24"/>
        <v>854.7620930999999</v>
      </c>
      <c r="G103" s="52">
        <v>2</v>
      </c>
      <c r="H103" s="59" t="s">
        <v>24</v>
      </c>
      <c r="I103" s="9">
        <v>2</v>
      </c>
      <c r="J103" s="60">
        <v>11</v>
      </c>
      <c r="K103" s="124" t="s">
        <v>82</v>
      </c>
      <c r="L103" s="138" t="s">
        <v>83</v>
      </c>
      <c r="M103" s="54">
        <v>2.88</v>
      </c>
      <c r="N103" s="13"/>
      <c r="O103" s="13"/>
    </row>
    <row r="104" spans="1:23" x14ac:dyDescent="0.2">
      <c r="A104" s="88">
        <v>145</v>
      </c>
      <c r="B104" s="52">
        <v>2</v>
      </c>
      <c r="C104" s="5" t="s">
        <v>39</v>
      </c>
      <c r="D104" s="59" t="s">
        <v>57</v>
      </c>
      <c r="E104" s="52">
        <v>79.41</v>
      </c>
      <c r="F104" s="50">
        <f t="shared" ref="F104:F114" si="25">E104*10.76391</f>
        <v>854.7620930999999</v>
      </c>
      <c r="G104" s="52">
        <v>2</v>
      </c>
      <c r="H104" s="59" t="s">
        <v>24</v>
      </c>
      <c r="I104" s="9">
        <v>2</v>
      </c>
      <c r="J104" s="60">
        <v>11</v>
      </c>
      <c r="K104" s="124" t="s">
        <v>82</v>
      </c>
      <c r="L104" s="138" t="s">
        <v>83</v>
      </c>
      <c r="M104" s="54">
        <v>2.88</v>
      </c>
      <c r="N104" s="13"/>
      <c r="O104" s="13"/>
    </row>
    <row r="105" spans="1:23" x14ac:dyDescent="0.2">
      <c r="A105" s="88">
        <v>146</v>
      </c>
      <c r="B105" s="52">
        <v>2</v>
      </c>
      <c r="C105" s="5" t="s">
        <v>39</v>
      </c>
      <c r="D105" s="59" t="s">
        <v>57</v>
      </c>
      <c r="E105" s="52">
        <v>79.41</v>
      </c>
      <c r="F105" s="50">
        <f t="shared" si="25"/>
        <v>854.7620930999999</v>
      </c>
      <c r="G105" s="52">
        <v>2</v>
      </c>
      <c r="H105" s="59" t="s">
        <v>24</v>
      </c>
      <c r="I105" s="9">
        <v>1</v>
      </c>
      <c r="J105" s="60">
        <v>11</v>
      </c>
      <c r="K105" s="124" t="s">
        <v>82</v>
      </c>
      <c r="L105" s="138" t="s">
        <v>83</v>
      </c>
      <c r="M105" s="54">
        <v>2.88</v>
      </c>
      <c r="N105" s="13"/>
      <c r="O105" s="13"/>
    </row>
    <row r="106" spans="1:23" x14ac:dyDescent="0.2">
      <c r="A106" s="88">
        <v>147</v>
      </c>
      <c r="B106" s="52">
        <v>2</v>
      </c>
      <c r="C106" s="5" t="s">
        <v>39</v>
      </c>
      <c r="D106" s="59" t="s">
        <v>57</v>
      </c>
      <c r="E106" s="52">
        <v>79.41</v>
      </c>
      <c r="F106" s="50">
        <f t="shared" si="25"/>
        <v>854.7620930999999</v>
      </c>
      <c r="G106" s="52">
        <v>2</v>
      </c>
      <c r="H106" s="59" t="s">
        <v>24</v>
      </c>
      <c r="I106" s="9">
        <v>2</v>
      </c>
      <c r="J106" s="60">
        <v>11</v>
      </c>
      <c r="K106" s="124" t="s">
        <v>82</v>
      </c>
      <c r="L106" s="138" t="s">
        <v>83</v>
      </c>
      <c r="M106" s="54">
        <v>5.76</v>
      </c>
      <c r="N106" s="16"/>
      <c r="O106" s="13"/>
    </row>
    <row r="107" spans="1:23" x14ac:dyDescent="0.2">
      <c r="A107" s="88">
        <v>148</v>
      </c>
      <c r="B107" s="52">
        <v>2</v>
      </c>
      <c r="C107" s="5" t="s">
        <v>39</v>
      </c>
      <c r="D107" s="59" t="s">
        <v>57</v>
      </c>
      <c r="E107" s="52">
        <v>79.41</v>
      </c>
      <c r="F107" s="50">
        <f t="shared" si="25"/>
        <v>854.7620930999999</v>
      </c>
      <c r="G107" s="52">
        <v>2</v>
      </c>
      <c r="H107" s="59" t="s">
        <v>24</v>
      </c>
      <c r="I107" s="9">
        <v>1</v>
      </c>
      <c r="J107" s="60">
        <v>11</v>
      </c>
      <c r="K107" s="124" t="s">
        <v>82</v>
      </c>
      <c r="L107" s="138" t="s">
        <v>83</v>
      </c>
      <c r="M107" s="54">
        <v>2.88</v>
      </c>
      <c r="N107" s="13"/>
      <c r="O107" s="13"/>
    </row>
    <row r="108" spans="1:23" x14ac:dyDescent="0.2">
      <c r="A108" s="88">
        <v>149</v>
      </c>
      <c r="B108" s="52">
        <v>2</v>
      </c>
      <c r="C108" s="5" t="s">
        <v>39</v>
      </c>
      <c r="D108" s="59" t="s">
        <v>57</v>
      </c>
      <c r="E108" s="52">
        <v>79.41</v>
      </c>
      <c r="F108" s="50">
        <f t="shared" si="25"/>
        <v>854.7620930999999</v>
      </c>
      <c r="G108" s="52">
        <v>2</v>
      </c>
      <c r="H108" s="59" t="s">
        <v>24</v>
      </c>
      <c r="I108" s="9">
        <v>2</v>
      </c>
      <c r="J108" s="60">
        <v>11</v>
      </c>
      <c r="K108" s="124" t="s">
        <v>82</v>
      </c>
      <c r="L108" s="138" t="s">
        <v>83</v>
      </c>
      <c r="M108" s="54">
        <v>2.88</v>
      </c>
      <c r="N108" s="13"/>
      <c r="O108" s="13"/>
    </row>
    <row r="109" spans="1:23" x14ac:dyDescent="0.2">
      <c r="A109" s="88">
        <v>150</v>
      </c>
      <c r="B109" s="52">
        <v>2</v>
      </c>
      <c r="C109" s="5" t="s">
        <v>39</v>
      </c>
      <c r="D109" s="59" t="s">
        <v>57</v>
      </c>
      <c r="E109" s="52">
        <v>79.41</v>
      </c>
      <c r="F109" s="50">
        <f t="shared" si="25"/>
        <v>854.7620930999999</v>
      </c>
      <c r="G109" s="52">
        <v>2</v>
      </c>
      <c r="H109" s="59" t="s">
        <v>24</v>
      </c>
      <c r="I109" s="9">
        <v>2</v>
      </c>
      <c r="J109" s="60">
        <v>11</v>
      </c>
      <c r="K109" s="124" t="s">
        <v>82</v>
      </c>
      <c r="L109" s="138" t="s">
        <v>83</v>
      </c>
      <c r="M109" s="54">
        <v>2.88</v>
      </c>
      <c r="N109" s="13"/>
      <c r="O109" s="13"/>
    </row>
    <row r="110" spans="1:23" x14ac:dyDescent="0.2">
      <c r="A110" s="88">
        <v>151</v>
      </c>
      <c r="B110" s="52">
        <v>3</v>
      </c>
      <c r="C110" s="5" t="s">
        <v>39</v>
      </c>
      <c r="D110" s="59" t="s">
        <v>42</v>
      </c>
      <c r="E110" s="52">
        <v>108.58</v>
      </c>
      <c r="F110" s="50">
        <f t="shared" si="25"/>
        <v>1168.7453478</v>
      </c>
      <c r="G110" s="9">
        <v>2.5</v>
      </c>
      <c r="H110" s="59" t="s">
        <v>24</v>
      </c>
      <c r="I110" s="9">
        <v>1</v>
      </c>
      <c r="J110" s="60">
        <v>11</v>
      </c>
      <c r="K110" s="124" t="s">
        <v>82</v>
      </c>
      <c r="L110" s="138" t="s">
        <v>83</v>
      </c>
      <c r="M110" s="54">
        <v>3.9</v>
      </c>
      <c r="N110" s="13"/>
      <c r="O110" s="13"/>
      <c r="W110" s="31"/>
    </row>
    <row r="111" spans="1:23" x14ac:dyDescent="0.2">
      <c r="A111" s="88">
        <v>152</v>
      </c>
      <c r="B111" s="52">
        <v>3</v>
      </c>
      <c r="C111" s="5" t="s">
        <v>39</v>
      </c>
      <c r="D111" s="59" t="s">
        <v>42</v>
      </c>
      <c r="E111" s="52">
        <v>108.58</v>
      </c>
      <c r="F111" s="50">
        <f t="shared" si="25"/>
        <v>1168.7453478</v>
      </c>
      <c r="G111" s="9">
        <v>2.5</v>
      </c>
      <c r="H111" s="59" t="s">
        <v>24</v>
      </c>
      <c r="I111" s="9">
        <v>1</v>
      </c>
      <c r="J111" s="60">
        <v>11</v>
      </c>
      <c r="K111" s="124" t="s">
        <v>82</v>
      </c>
      <c r="L111" s="138" t="s">
        <v>83</v>
      </c>
      <c r="M111" s="54">
        <v>3.9</v>
      </c>
      <c r="N111" s="13"/>
      <c r="O111" s="13"/>
    </row>
    <row r="112" spans="1:23" x14ac:dyDescent="0.2">
      <c r="A112" s="88">
        <v>153</v>
      </c>
      <c r="B112" s="52">
        <v>3</v>
      </c>
      <c r="C112" s="5" t="s">
        <v>39</v>
      </c>
      <c r="D112" s="67" t="s">
        <v>54</v>
      </c>
      <c r="E112" s="52">
        <v>88.04</v>
      </c>
      <c r="F112" s="50">
        <f t="shared" si="25"/>
        <v>947.65463639999996</v>
      </c>
      <c r="G112" s="54">
        <v>2</v>
      </c>
      <c r="H112" s="67" t="s">
        <v>84</v>
      </c>
      <c r="I112" s="9">
        <v>2</v>
      </c>
      <c r="J112" s="60">
        <v>11</v>
      </c>
      <c r="K112" s="124" t="s">
        <v>82</v>
      </c>
      <c r="L112" s="138" t="s">
        <v>83</v>
      </c>
      <c r="M112" s="54">
        <v>2.88</v>
      </c>
      <c r="N112" s="13"/>
      <c r="O112" s="13"/>
    </row>
    <row r="113" spans="1:15" x14ac:dyDescent="0.2">
      <c r="A113" s="88">
        <v>154</v>
      </c>
      <c r="B113" s="102">
        <v>3</v>
      </c>
      <c r="C113" s="103" t="s">
        <v>39</v>
      </c>
      <c r="D113" s="104" t="s">
        <v>49</v>
      </c>
      <c r="E113" s="102">
        <v>108.87</v>
      </c>
      <c r="F113" s="105">
        <f t="shared" si="25"/>
        <v>1171.8668817</v>
      </c>
      <c r="G113" s="54">
        <v>2</v>
      </c>
      <c r="H113" s="67" t="s">
        <v>84</v>
      </c>
      <c r="I113" s="9">
        <v>2</v>
      </c>
      <c r="J113" s="60">
        <v>11</v>
      </c>
      <c r="K113" s="124" t="s">
        <v>82</v>
      </c>
      <c r="L113" s="138" t="s">
        <v>83</v>
      </c>
      <c r="M113" s="54">
        <v>3.36</v>
      </c>
      <c r="N113" s="13"/>
      <c r="O113" s="13"/>
    </row>
    <row r="114" spans="1:15" x14ac:dyDescent="0.2">
      <c r="A114" s="88">
        <v>155</v>
      </c>
      <c r="B114" s="52">
        <v>2</v>
      </c>
      <c r="C114" s="5" t="s">
        <v>39</v>
      </c>
      <c r="D114" s="65" t="s">
        <v>57</v>
      </c>
      <c r="E114" s="52">
        <v>79.41</v>
      </c>
      <c r="F114" s="50">
        <f t="shared" si="25"/>
        <v>854.7620930999999</v>
      </c>
      <c r="G114" s="52">
        <v>2</v>
      </c>
      <c r="H114" s="65" t="s">
        <v>35</v>
      </c>
      <c r="I114" s="9">
        <v>1</v>
      </c>
      <c r="J114" s="60">
        <v>11</v>
      </c>
      <c r="K114" s="124" t="s">
        <v>82</v>
      </c>
      <c r="L114" s="138" t="s">
        <v>83</v>
      </c>
      <c r="M114" s="54">
        <v>2.88</v>
      </c>
      <c r="N114" s="13"/>
      <c r="O114" s="13"/>
    </row>
    <row r="115" spans="1:15" x14ac:dyDescent="0.2">
      <c r="A115" s="88">
        <v>156</v>
      </c>
      <c r="B115" s="52">
        <v>2</v>
      </c>
      <c r="C115" s="5" t="s">
        <v>39</v>
      </c>
      <c r="D115" s="65" t="s">
        <v>57</v>
      </c>
      <c r="E115" s="52">
        <v>79.41</v>
      </c>
      <c r="F115" s="50">
        <f t="shared" ref="F115:F118" si="26">E115*10.76391</f>
        <v>854.7620930999999</v>
      </c>
      <c r="G115" s="52">
        <v>2</v>
      </c>
      <c r="H115" s="65" t="s">
        <v>35</v>
      </c>
      <c r="I115" s="9">
        <v>2</v>
      </c>
      <c r="J115" s="60">
        <v>11</v>
      </c>
      <c r="K115" s="124" t="s">
        <v>82</v>
      </c>
      <c r="L115" s="138" t="s">
        <v>83</v>
      </c>
      <c r="M115" s="54">
        <v>5.76</v>
      </c>
      <c r="N115" s="13"/>
      <c r="O115" s="13"/>
    </row>
    <row r="116" spans="1:15" x14ac:dyDescent="0.2">
      <c r="A116" s="88">
        <v>157</v>
      </c>
      <c r="B116" s="52">
        <v>2</v>
      </c>
      <c r="C116" s="5" t="s">
        <v>39</v>
      </c>
      <c r="D116" s="65" t="s">
        <v>57</v>
      </c>
      <c r="E116" s="52">
        <v>79.41</v>
      </c>
      <c r="F116" s="50">
        <f t="shared" si="26"/>
        <v>854.7620930999999</v>
      </c>
      <c r="G116" s="52">
        <v>2</v>
      </c>
      <c r="H116" s="65" t="s">
        <v>35</v>
      </c>
      <c r="I116" s="9">
        <v>1</v>
      </c>
      <c r="J116" s="60">
        <v>11</v>
      </c>
      <c r="K116" s="124" t="s">
        <v>82</v>
      </c>
      <c r="L116" s="138" t="s">
        <v>83</v>
      </c>
      <c r="M116" s="54">
        <v>2.88</v>
      </c>
      <c r="N116" s="13"/>
      <c r="O116" s="13"/>
    </row>
    <row r="117" spans="1:15" x14ac:dyDescent="0.2">
      <c r="A117" s="88">
        <v>158</v>
      </c>
      <c r="B117" s="52">
        <v>3</v>
      </c>
      <c r="C117" s="5" t="s">
        <v>39</v>
      </c>
      <c r="D117" s="67" t="s">
        <v>54</v>
      </c>
      <c r="E117" s="52">
        <v>88.04</v>
      </c>
      <c r="F117" s="50">
        <f t="shared" si="26"/>
        <v>947.65463639999996</v>
      </c>
      <c r="G117" s="54">
        <v>2</v>
      </c>
      <c r="H117" s="67" t="s">
        <v>84</v>
      </c>
      <c r="I117" s="9">
        <v>2</v>
      </c>
      <c r="J117" s="60">
        <v>11</v>
      </c>
      <c r="K117" s="124" t="s">
        <v>82</v>
      </c>
      <c r="L117" s="138" t="s">
        <v>83</v>
      </c>
      <c r="M117" s="54">
        <v>2.88</v>
      </c>
      <c r="N117" s="14"/>
      <c r="O117" s="14"/>
    </row>
    <row r="118" spans="1:15" x14ac:dyDescent="0.2">
      <c r="A118" s="88">
        <v>159</v>
      </c>
      <c r="B118" s="102">
        <v>3</v>
      </c>
      <c r="C118" s="103" t="s">
        <v>39</v>
      </c>
      <c r="D118" s="104" t="s">
        <v>49</v>
      </c>
      <c r="E118" s="102">
        <v>108.87</v>
      </c>
      <c r="F118" s="105">
        <f t="shared" si="26"/>
        <v>1171.8668817</v>
      </c>
      <c r="G118" s="54">
        <v>2</v>
      </c>
      <c r="H118" s="67" t="s">
        <v>84</v>
      </c>
      <c r="I118" s="9">
        <v>2</v>
      </c>
      <c r="J118" s="60">
        <v>11</v>
      </c>
      <c r="K118" s="124" t="s">
        <v>82</v>
      </c>
      <c r="L118" s="138" t="s">
        <v>83</v>
      </c>
      <c r="M118" s="54">
        <v>3.36</v>
      </c>
      <c r="N118" s="13"/>
      <c r="O118" s="13"/>
    </row>
    <row r="119" spans="1:15" x14ac:dyDescent="0.2">
      <c r="A119" s="88">
        <v>160</v>
      </c>
      <c r="B119" s="102">
        <v>3</v>
      </c>
      <c r="C119" s="103" t="s">
        <v>39</v>
      </c>
      <c r="D119" s="104" t="s">
        <v>49</v>
      </c>
      <c r="E119" s="102">
        <v>108.87</v>
      </c>
      <c r="F119" s="105">
        <f t="shared" ref="F119:F122" si="27">E119*10.76391</f>
        <v>1171.8668817</v>
      </c>
      <c r="G119" s="54">
        <v>2</v>
      </c>
      <c r="H119" s="67" t="s">
        <v>84</v>
      </c>
      <c r="I119" s="9">
        <v>2</v>
      </c>
      <c r="J119" s="60">
        <v>11</v>
      </c>
      <c r="K119" s="124" t="s">
        <v>82</v>
      </c>
      <c r="L119" s="138" t="s">
        <v>83</v>
      </c>
      <c r="M119" s="54">
        <v>3.36</v>
      </c>
      <c r="N119" s="13"/>
      <c r="O119" s="13"/>
    </row>
    <row r="120" spans="1:15" x14ac:dyDescent="0.2">
      <c r="A120" s="88">
        <v>161</v>
      </c>
      <c r="B120" s="52">
        <v>3</v>
      </c>
      <c r="C120" s="5" t="s">
        <v>39</v>
      </c>
      <c r="D120" s="67" t="s">
        <v>54</v>
      </c>
      <c r="E120" s="52">
        <v>88.04</v>
      </c>
      <c r="F120" s="50">
        <f t="shared" si="27"/>
        <v>947.65463639999996</v>
      </c>
      <c r="G120" s="54">
        <v>2</v>
      </c>
      <c r="H120" s="67" t="s">
        <v>84</v>
      </c>
      <c r="I120" s="9">
        <v>2</v>
      </c>
      <c r="J120" s="60">
        <v>11</v>
      </c>
      <c r="K120" s="124" t="s">
        <v>82</v>
      </c>
      <c r="L120" s="138" t="s">
        <v>83</v>
      </c>
      <c r="M120" s="54">
        <v>2.88</v>
      </c>
      <c r="N120" s="13"/>
      <c r="O120" s="13"/>
    </row>
    <row r="121" spans="1:15" x14ac:dyDescent="0.2">
      <c r="A121" s="88">
        <v>162</v>
      </c>
      <c r="B121" s="52">
        <v>3</v>
      </c>
      <c r="C121" s="5" t="s">
        <v>39</v>
      </c>
      <c r="D121" s="65" t="s">
        <v>42</v>
      </c>
      <c r="E121" s="52">
        <v>108.58</v>
      </c>
      <c r="F121" s="50">
        <f t="shared" si="27"/>
        <v>1168.7453478</v>
      </c>
      <c r="G121" s="52">
        <v>2.5</v>
      </c>
      <c r="H121" s="65" t="s">
        <v>35</v>
      </c>
      <c r="I121" s="9">
        <v>2</v>
      </c>
      <c r="J121" s="60">
        <v>11</v>
      </c>
      <c r="K121" s="124" t="s">
        <v>82</v>
      </c>
      <c r="L121" s="138" t="s">
        <v>83</v>
      </c>
      <c r="M121" s="54">
        <v>3.9</v>
      </c>
      <c r="N121" s="13"/>
      <c r="O121" s="13"/>
    </row>
    <row r="122" spans="1:15" x14ac:dyDescent="0.2">
      <c r="A122" s="88">
        <v>163</v>
      </c>
      <c r="B122" s="52">
        <v>3</v>
      </c>
      <c r="C122" s="5" t="s">
        <v>39</v>
      </c>
      <c r="D122" s="65" t="s">
        <v>42</v>
      </c>
      <c r="E122" s="52">
        <v>108.58</v>
      </c>
      <c r="F122" s="50">
        <f t="shared" si="27"/>
        <v>1168.7453478</v>
      </c>
      <c r="G122" s="52">
        <v>2.5</v>
      </c>
      <c r="H122" s="65" t="s">
        <v>35</v>
      </c>
      <c r="I122" s="9">
        <v>2</v>
      </c>
      <c r="J122" s="60">
        <v>11</v>
      </c>
      <c r="K122" s="124" t="s">
        <v>82</v>
      </c>
      <c r="L122" s="138" t="s">
        <v>83</v>
      </c>
      <c r="M122" s="54">
        <v>3.9</v>
      </c>
      <c r="N122" s="13"/>
      <c r="O122" s="13"/>
    </row>
    <row r="123" spans="1:15" x14ac:dyDescent="0.2">
      <c r="A123" s="88">
        <v>164</v>
      </c>
      <c r="B123" s="102">
        <v>3</v>
      </c>
      <c r="C123" s="103" t="s">
        <v>39</v>
      </c>
      <c r="D123" s="104" t="s">
        <v>49</v>
      </c>
      <c r="E123" s="102">
        <v>108.87</v>
      </c>
      <c r="F123" s="105">
        <f t="shared" ref="F123:F127" si="28">E123*10.76391</f>
        <v>1171.8668817</v>
      </c>
      <c r="G123" s="54">
        <v>2</v>
      </c>
      <c r="H123" s="67" t="s">
        <v>84</v>
      </c>
      <c r="I123" s="9">
        <v>2</v>
      </c>
      <c r="J123" s="60">
        <v>11</v>
      </c>
      <c r="K123" s="124" t="s">
        <v>82</v>
      </c>
      <c r="L123" s="138" t="s">
        <v>83</v>
      </c>
      <c r="M123" s="54">
        <v>3.36</v>
      </c>
      <c r="N123" s="13"/>
      <c r="O123" s="13"/>
    </row>
    <row r="124" spans="1:15" x14ac:dyDescent="0.2">
      <c r="A124" s="88">
        <v>165</v>
      </c>
      <c r="B124" s="52">
        <v>3</v>
      </c>
      <c r="C124" s="5" t="s">
        <v>39</v>
      </c>
      <c r="D124" s="67" t="s">
        <v>54</v>
      </c>
      <c r="E124" s="52">
        <v>88.04</v>
      </c>
      <c r="F124" s="50">
        <f t="shared" si="28"/>
        <v>947.65463639999996</v>
      </c>
      <c r="G124" s="54">
        <v>2</v>
      </c>
      <c r="H124" s="67" t="s">
        <v>84</v>
      </c>
      <c r="I124" s="9">
        <v>2</v>
      </c>
      <c r="J124" s="60">
        <v>11</v>
      </c>
      <c r="K124" s="124" t="s">
        <v>82</v>
      </c>
      <c r="L124" s="138" t="s">
        <v>83</v>
      </c>
      <c r="M124" s="54">
        <v>2.88</v>
      </c>
      <c r="N124" s="13"/>
      <c r="O124" s="13"/>
    </row>
    <row r="125" spans="1:15" x14ac:dyDescent="0.2">
      <c r="A125" s="88">
        <v>166</v>
      </c>
      <c r="B125" s="52">
        <v>3</v>
      </c>
      <c r="C125" s="5" t="s">
        <v>39</v>
      </c>
      <c r="D125" s="59" t="s">
        <v>42</v>
      </c>
      <c r="E125" s="52">
        <v>108.58</v>
      </c>
      <c r="F125" s="50">
        <f t="shared" si="28"/>
        <v>1168.7453478</v>
      </c>
      <c r="G125" s="9">
        <v>2.5</v>
      </c>
      <c r="H125" s="59" t="s">
        <v>24</v>
      </c>
      <c r="I125" s="9">
        <v>1</v>
      </c>
      <c r="J125" s="60">
        <v>11</v>
      </c>
      <c r="K125" s="124" t="s">
        <v>82</v>
      </c>
      <c r="L125" s="138" t="s">
        <v>83</v>
      </c>
      <c r="M125" s="54">
        <v>3.9</v>
      </c>
      <c r="N125" s="13"/>
      <c r="O125" s="13"/>
    </row>
    <row r="126" spans="1:15" x14ac:dyDescent="0.2">
      <c r="A126" s="88">
        <v>167</v>
      </c>
      <c r="B126" s="52">
        <v>3</v>
      </c>
      <c r="C126" s="5" t="s">
        <v>39</v>
      </c>
      <c r="D126" s="59" t="s">
        <v>42</v>
      </c>
      <c r="E126" s="52">
        <v>108.58</v>
      </c>
      <c r="F126" s="50">
        <f t="shared" si="28"/>
        <v>1168.7453478</v>
      </c>
      <c r="G126" s="9">
        <v>2.5</v>
      </c>
      <c r="H126" s="59" t="s">
        <v>24</v>
      </c>
      <c r="I126" s="9">
        <v>1</v>
      </c>
      <c r="J126" s="60">
        <v>11</v>
      </c>
      <c r="K126" s="124" t="s">
        <v>82</v>
      </c>
      <c r="L126" s="138" t="s">
        <v>83</v>
      </c>
      <c r="M126" s="54">
        <v>3.9</v>
      </c>
      <c r="N126" s="13"/>
      <c r="O126" s="13"/>
    </row>
    <row r="127" spans="1:15" x14ac:dyDescent="0.2">
      <c r="A127" s="88">
        <v>168</v>
      </c>
      <c r="B127" s="52">
        <v>3</v>
      </c>
      <c r="C127" s="5" t="s">
        <v>39</v>
      </c>
      <c r="D127" s="65" t="s">
        <v>49</v>
      </c>
      <c r="E127" s="52">
        <v>108.87</v>
      </c>
      <c r="F127" s="50">
        <f t="shared" si="28"/>
        <v>1171.8668817</v>
      </c>
      <c r="G127" s="54">
        <v>2</v>
      </c>
      <c r="H127" s="65" t="s">
        <v>35</v>
      </c>
      <c r="I127" s="9">
        <v>2</v>
      </c>
      <c r="J127" s="60">
        <v>11</v>
      </c>
      <c r="K127" s="124" t="s">
        <v>82</v>
      </c>
      <c r="L127" s="138" t="s">
        <v>83</v>
      </c>
      <c r="M127" s="54">
        <f>1.48*2</f>
        <v>2.96</v>
      </c>
      <c r="N127" s="13"/>
      <c r="O127" s="13"/>
    </row>
    <row r="128" spans="1:15" x14ac:dyDescent="0.2">
      <c r="A128" s="88">
        <v>169</v>
      </c>
      <c r="B128" s="52">
        <v>2</v>
      </c>
      <c r="C128" s="5" t="s">
        <v>39</v>
      </c>
      <c r="D128" s="65" t="s">
        <v>57</v>
      </c>
      <c r="E128" s="52">
        <v>79.41</v>
      </c>
      <c r="F128" s="50">
        <f t="shared" ref="F128:F147" si="29">E128*10.76391</f>
        <v>854.7620930999999</v>
      </c>
      <c r="G128" s="52">
        <v>2</v>
      </c>
      <c r="H128" s="65" t="s">
        <v>35</v>
      </c>
      <c r="I128" s="9">
        <v>2</v>
      </c>
      <c r="J128" s="60">
        <v>11</v>
      </c>
      <c r="K128" s="124" t="s">
        <v>82</v>
      </c>
      <c r="L128" s="144" t="s">
        <v>82</v>
      </c>
      <c r="M128" s="54">
        <v>5.76</v>
      </c>
      <c r="N128" s="13"/>
      <c r="O128" s="13"/>
    </row>
    <row r="129" spans="1:15" x14ac:dyDescent="0.2">
      <c r="A129" s="88">
        <v>170</v>
      </c>
      <c r="B129" s="52">
        <v>2</v>
      </c>
      <c r="C129" s="5" t="s">
        <v>39</v>
      </c>
      <c r="D129" s="65" t="s">
        <v>57</v>
      </c>
      <c r="E129" s="52">
        <v>79.41</v>
      </c>
      <c r="F129" s="50">
        <f t="shared" si="29"/>
        <v>854.7620930999999</v>
      </c>
      <c r="G129" s="52">
        <v>2</v>
      </c>
      <c r="H129" s="65" t="s">
        <v>35</v>
      </c>
      <c r="I129" s="9">
        <v>1</v>
      </c>
      <c r="J129" s="60">
        <v>11</v>
      </c>
      <c r="K129" s="124" t="s">
        <v>82</v>
      </c>
      <c r="L129" s="144" t="s">
        <v>82</v>
      </c>
      <c r="M129" s="54">
        <v>2.88</v>
      </c>
      <c r="N129" s="13"/>
      <c r="O129" s="13"/>
    </row>
    <row r="130" spans="1:15" x14ac:dyDescent="0.2">
      <c r="A130" s="88">
        <v>171</v>
      </c>
      <c r="B130" s="52">
        <v>3</v>
      </c>
      <c r="C130" s="5" t="s">
        <v>39</v>
      </c>
      <c r="D130" s="65" t="s">
        <v>64</v>
      </c>
      <c r="E130" s="52">
        <v>103.38</v>
      </c>
      <c r="F130" s="50">
        <f t="shared" ref="F130" si="30">E130*10.76391</f>
        <v>1112.7730157999999</v>
      </c>
      <c r="G130" s="52">
        <v>2</v>
      </c>
      <c r="H130" s="65" t="s">
        <v>35</v>
      </c>
      <c r="I130" s="9">
        <v>2</v>
      </c>
      <c r="J130" s="60">
        <v>11</v>
      </c>
      <c r="K130" s="124" t="s">
        <v>82</v>
      </c>
      <c r="L130" s="144" t="s">
        <v>82</v>
      </c>
      <c r="M130" s="54">
        <v>2.2599999999999998</v>
      </c>
      <c r="N130" s="13"/>
      <c r="O130" s="13"/>
    </row>
    <row r="131" spans="1:15" x14ac:dyDescent="0.2">
      <c r="A131" s="88">
        <v>172</v>
      </c>
      <c r="B131" s="52">
        <v>3</v>
      </c>
      <c r="C131" s="5" t="s">
        <v>39</v>
      </c>
      <c r="D131" s="65" t="s">
        <v>64</v>
      </c>
      <c r="E131" s="52">
        <v>103.38</v>
      </c>
      <c r="F131" s="50">
        <f t="shared" ref="F131:F143" si="31">E131*10.76391</f>
        <v>1112.7730157999999</v>
      </c>
      <c r="G131" s="52">
        <v>2</v>
      </c>
      <c r="H131" s="65" t="s">
        <v>35</v>
      </c>
      <c r="I131" s="9">
        <v>2</v>
      </c>
      <c r="J131" s="60">
        <v>11</v>
      </c>
      <c r="K131" s="124" t="s">
        <v>82</v>
      </c>
      <c r="L131" s="138" t="s">
        <v>83</v>
      </c>
      <c r="M131" s="54">
        <v>2.2599999999999998</v>
      </c>
      <c r="N131" s="13"/>
      <c r="O131" s="13"/>
    </row>
    <row r="132" spans="1:15" x14ac:dyDescent="0.2">
      <c r="A132" s="88">
        <v>173</v>
      </c>
      <c r="B132" s="52">
        <v>4</v>
      </c>
      <c r="C132" s="5" t="s">
        <v>39</v>
      </c>
      <c r="D132" s="66" t="s">
        <v>65</v>
      </c>
      <c r="E132" s="52">
        <v>130.46</v>
      </c>
      <c r="F132" s="50">
        <f t="shared" si="31"/>
        <v>1404.2596986000001</v>
      </c>
      <c r="G132" s="52">
        <v>2</v>
      </c>
      <c r="H132" s="67" t="s">
        <v>84</v>
      </c>
      <c r="I132" s="9">
        <v>2</v>
      </c>
      <c r="J132" s="60">
        <v>11</v>
      </c>
      <c r="K132" s="124" t="s">
        <v>82</v>
      </c>
      <c r="L132" s="138" t="s">
        <v>83</v>
      </c>
      <c r="M132" s="54"/>
      <c r="N132" s="13"/>
      <c r="O132" s="13"/>
    </row>
    <row r="133" spans="1:15" x14ac:dyDescent="0.2">
      <c r="A133" s="88">
        <v>174</v>
      </c>
      <c r="B133" s="52">
        <v>3</v>
      </c>
      <c r="C133" s="5" t="s">
        <v>39</v>
      </c>
      <c r="D133" s="67" t="s">
        <v>54</v>
      </c>
      <c r="E133" s="52">
        <v>88.04</v>
      </c>
      <c r="F133" s="50">
        <f t="shared" si="31"/>
        <v>947.65463639999996</v>
      </c>
      <c r="G133" s="54">
        <v>2</v>
      </c>
      <c r="H133" s="67" t="s">
        <v>84</v>
      </c>
      <c r="I133" s="9">
        <v>2</v>
      </c>
      <c r="J133" s="60">
        <v>11</v>
      </c>
      <c r="K133" s="124" t="s">
        <v>82</v>
      </c>
      <c r="L133" s="138" t="s">
        <v>83</v>
      </c>
      <c r="M133" s="54">
        <v>2.88</v>
      </c>
      <c r="N133" s="13"/>
      <c r="O133" s="13"/>
    </row>
    <row r="134" spans="1:15" x14ac:dyDescent="0.2">
      <c r="A134" s="88">
        <v>175</v>
      </c>
      <c r="B134" s="102">
        <v>3</v>
      </c>
      <c r="C134" s="103" t="s">
        <v>39</v>
      </c>
      <c r="D134" s="104" t="s">
        <v>49</v>
      </c>
      <c r="E134" s="102">
        <v>108.87</v>
      </c>
      <c r="F134" s="105">
        <f t="shared" si="31"/>
        <v>1171.8668817</v>
      </c>
      <c r="G134" s="54">
        <v>2</v>
      </c>
      <c r="H134" s="67" t="s">
        <v>84</v>
      </c>
      <c r="I134" s="9">
        <v>2</v>
      </c>
      <c r="J134" s="60">
        <v>11</v>
      </c>
      <c r="K134" s="124" t="s">
        <v>82</v>
      </c>
      <c r="L134" s="138" t="s">
        <v>83</v>
      </c>
      <c r="M134" s="54">
        <v>3.36</v>
      </c>
      <c r="N134" s="13"/>
      <c r="O134" s="13"/>
    </row>
    <row r="135" spans="1:15" x14ac:dyDescent="0.2">
      <c r="A135" s="88">
        <v>176</v>
      </c>
      <c r="B135" s="52">
        <v>4</v>
      </c>
      <c r="C135" s="5" t="s">
        <v>39</v>
      </c>
      <c r="D135" s="66" t="s">
        <v>56</v>
      </c>
      <c r="E135" s="52">
        <v>109.41</v>
      </c>
      <c r="F135" s="50">
        <f t="shared" si="31"/>
        <v>1177.6793931</v>
      </c>
      <c r="G135" s="52">
        <v>2</v>
      </c>
      <c r="H135" s="67" t="s">
        <v>84</v>
      </c>
      <c r="I135" s="9">
        <v>2</v>
      </c>
      <c r="J135" s="60">
        <v>11</v>
      </c>
      <c r="K135" s="124" t="s">
        <v>82</v>
      </c>
      <c r="L135" s="144" t="s">
        <v>82</v>
      </c>
      <c r="M135" s="54"/>
      <c r="N135" s="13"/>
      <c r="O135" s="13"/>
    </row>
    <row r="136" spans="1:15" x14ac:dyDescent="0.2">
      <c r="A136" s="88">
        <v>177</v>
      </c>
      <c r="B136" s="52">
        <v>4</v>
      </c>
      <c r="C136" s="5" t="s">
        <v>39</v>
      </c>
      <c r="D136" s="66" t="s">
        <v>56</v>
      </c>
      <c r="E136" s="52">
        <v>109.41</v>
      </c>
      <c r="F136" s="50">
        <f t="shared" si="31"/>
        <v>1177.6793931</v>
      </c>
      <c r="G136" s="52">
        <v>2</v>
      </c>
      <c r="H136" s="67" t="s">
        <v>84</v>
      </c>
      <c r="I136" s="9">
        <v>2</v>
      </c>
      <c r="J136" s="60">
        <v>11</v>
      </c>
      <c r="K136" s="124" t="s">
        <v>82</v>
      </c>
      <c r="L136" s="138" t="s">
        <v>83</v>
      </c>
      <c r="M136" s="54">
        <v>3.16</v>
      </c>
      <c r="N136" s="13"/>
      <c r="O136" s="13"/>
    </row>
    <row r="137" spans="1:15" x14ac:dyDescent="0.2">
      <c r="A137" s="88">
        <v>178</v>
      </c>
      <c r="B137" s="52">
        <v>4</v>
      </c>
      <c r="C137" s="5" t="s">
        <v>39</v>
      </c>
      <c r="D137" s="66" t="s">
        <v>56</v>
      </c>
      <c r="E137" s="52">
        <v>109.41</v>
      </c>
      <c r="F137" s="50">
        <f t="shared" si="31"/>
        <v>1177.6793931</v>
      </c>
      <c r="G137" s="52">
        <v>2</v>
      </c>
      <c r="H137" s="67" t="s">
        <v>84</v>
      </c>
      <c r="I137" s="9">
        <v>2</v>
      </c>
      <c r="J137" s="60">
        <v>11</v>
      </c>
      <c r="K137" s="124" t="s">
        <v>82</v>
      </c>
      <c r="L137" s="138" t="s">
        <v>83</v>
      </c>
      <c r="M137" s="54">
        <v>3.16</v>
      </c>
      <c r="N137" s="13"/>
      <c r="O137" s="13"/>
    </row>
    <row r="138" spans="1:15" x14ac:dyDescent="0.2">
      <c r="A138" s="88">
        <v>179</v>
      </c>
      <c r="B138" s="52">
        <v>4</v>
      </c>
      <c r="C138" s="5" t="s">
        <v>39</v>
      </c>
      <c r="D138" s="66" t="s">
        <v>56</v>
      </c>
      <c r="E138" s="52">
        <v>109.41</v>
      </c>
      <c r="F138" s="50">
        <f t="shared" si="31"/>
        <v>1177.6793931</v>
      </c>
      <c r="G138" s="52">
        <v>2</v>
      </c>
      <c r="H138" s="67" t="s">
        <v>84</v>
      </c>
      <c r="I138" s="9">
        <v>2</v>
      </c>
      <c r="J138" s="60">
        <v>11</v>
      </c>
      <c r="K138" s="124" t="s">
        <v>82</v>
      </c>
      <c r="L138" s="138" t="s">
        <v>83</v>
      </c>
      <c r="M138" s="54">
        <v>3.16</v>
      </c>
      <c r="N138" s="13"/>
      <c r="O138" s="13"/>
    </row>
    <row r="139" spans="1:15" x14ac:dyDescent="0.2">
      <c r="A139" s="88">
        <v>180</v>
      </c>
      <c r="B139" s="52">
        <v>4</v>
      </c>
      <c r="C139" s="5" t="s">
        <v>39</v>
      </c>
      <c r="D139" s="66" t="s">
        <v>56</v>
      </c>
      <c r="E139" s="52">
        <v>109.41</v>
      </c>
      <c r="F139" s="50">
        <f t="shared" si="31"/>
        <v>1177.6793931</v>
      </c>
      <c r="G139" s="52">
        <v>2</v>
      </c>
      <c r="H139" s="67" t="s">
        <v>84</v>
      </c>
      <c r="I139" s="9">
        <v>2</v>
      </c>
      <c r="J139" s="60">
        <v>11</v>
      </c>
      <c r="K139" s="124" t="s">
        <v>82</v>
      </c>
      <c r="L139" s="138" t="s">
        <v>83</v>
      </c>
      <c r="M139" s="54">
        <v>3.16</v>
      </c>
      <c r="N139" s="16"/>
      <c r="O139" s="13"/>
    </row>
    <row r="140" spans="1:15" x14ac:dyDescent="0.2">
      <c r="A140" s="88">
        <v>181</v>
      </c>
      <c r="B140" s="52">
        <v>4</v>
      </c>
      <c r="C140" s="5" t="s">
        <v>39</v>
      </c>
      <c r="D140" s="67" t="s">
        <v>60</v>
      </c>
      <c r="E140" s="52">
        <v>112.36</v>
      </c>
      <c r="F140" s="50">
        <f t="shared" si="31"/>
        <v>1209.4329275999999</v>
      </c>
      <c r="G140" s="53">
        <v>2.5</v>
      </c>
      <c r="H140" s="67" t="s">
        <v>84</v>
      </c>
      <c r="I140" s="9">
        <v>2</v>
      </c>
      <c r="J140" s="60">
        <v>11</v>
      </c>
      <c r="K140" s="124" t="s">
        <v>82</v>
      </c>
      <c r="L140" s="138" t="s">
        <v>83</v>
      </c>
      <c r="M140" s="54">
        <v>3.77</v>
      </c>
      <c r="N140" s="21"/>
      <c r="O140" s="21"/>
    </row>
    <row r="141" spans="1:15" x14ac:dyDescent="0.2">
      <c r="A141" s="88">
        <v>182</v>
      </c>
      <c r="B141" s="52">
        <v>4</v>
      </c>
      <c r="C141" s="5" t="s">
        <v>39</v>
      </c>
      <c r="D141" s="67" t="s">
        <v>60</v>
      </c>
      <c r="E141" s="52">
        <v>112.36</v>
      </c>
      <c r="F141" s="50">
        <f t="shared" si="31"/>
        <v>1209.4329275999999</v>
      </c>
      <c r="G141" s="53">
        <v>2.5</v>
      </c>
      <c r="H141" s="67" t="s">
        <v>84</v>
      </c>
      <c r="I141" s="9">
        <v>2</v>
      </c>
      <c r="J141" s="60">
        <v>11</v>
      </c>
      <c r="K141" s="124" t="s">
        <v>82</v>
      </c>
      <c r="L141" s="138" t="s">
        <v>83</v>
      </c>
      <c r="M141" s="54">
        <v>3.77</v>
      </c>
      <c r="N141" s="21"/>
      <c r="O141" s="21"/>
    </row>
    <row r="142" spans="1:15" x14ac:dyDescent="0.2">
      <c r="A142" s="88">
        <v>183</v>
      </c>
      <c r="B142" s="52">
        <v>4</v>
      </c>
      <c r="C142" s="5" t="s">
        <v>39</v>
      </c>
      <c r="D142" s="66" t="s">
        <v>56</v>
      </c>
      <c r="E142" s="52">
        <v>109.41</v>
      </c>
      <c r="F142" s="50">
        <f t="shared" si="31"/>
        <v>1177.6793931</v>
      </c>
      <c r="G142" s="52">
        <v>2</v>
      </c>
      <c r="H142" s="67" t="s">
        <v>84</v>
      </c>
      <c r="I142" s="9">
        <v>2</v>
      </c>
      <c r="J142" s="60">
        <v>11</v>
      </c>
      <c r="K142" s="124" t="s">
        <v>82</v>
      </c>
      <c r="L142" s="138" t="s">
        <v>83</v>
      </c>
      <c r="M142" s="54">
        <v>3.16</v>
      </c>
      <c r="N142" s="13"/>
      <c r="O142" s="13"/>
    </row>
    <row r="143" spans="1:15" x14ac:dyDescent="0.2">
      <c r="A143" s="88">
        <v>184</v>
      </c>
      <c r="B143" s="52">
        <v>4</v>
      </c>
      <c r="C143" s="5" t="s">
        <v>39</v>
      </c>
      <c r="D143" s="66" t="s">
        <v>56</v>
      </c>
      <c r="E143" s="52">
        <v>109.41</v>
      </c>
      <c r="F143" s="50">
        <f t="shared" si="31"/>
        <v>1177.6793931</v>
      </c>
      <c r="G143" s="52">
        <v>2</v>
      </c>
      <c r="H143" s="67" t="s">
        <v>84</v>
      </c>
      <c r="I143" s="9">
        <v>2</v>
      </c>
      <c r="J143" s="60">
        <v>11</v>
      </c>
      <c r="K143" s="124" t="s">
        <v>82</v>
      </c>
      <c r="L143" s="138" t="s">
        <v>83</v>
      </c>
      <c r="M143" s="54">
        <v>3.16</v>
      </c>
      <c r="N143" s="14"/>
      <c r="O143" s="14"/>
    </row>
    <row r="144" spans="1:15" x14ac:dyDescent="0.2">
      <c r="A144" s="88">
        <v>185</v>
      </c>
      <c r="B144" s="52">
        <v>3</v>
      </c>
      <c r="C144" s="5" t="s">
        <v>39</v>
      </c>
      <c r="D144" s="67" t="s">
        <v>54</v>
      </c>
      <c r="E144" s="52">
        <v>88.04</v>
      </c>
      <c r="F144" s="50">
        <f t="shared" ref="F144:F145" si="32">E144*10.76391</f>
        <v>947.65463639999996</v>
      </c>
      <c r="G144" s="54">
        <v>2</v>
      </c>
      <c r="H144" s="67" t="s">
        <v>84</v>
      </c>
      <c r="I144" s="9">
        <v>2</v>
      </c>
      <c r="J144" s="60">
        <v>11</v>
      </c>
      <c r="K144" s="124" t="s">
        <v>82</v>
      </c>
      <c r="L144" s="138" t="s">
        <v>83</v>
      </c>
      <c r="M144" s="54">
        <v>2.88</v>
      </c>
      <c r="N144" s="14"/>
      <c r="O144" s="14"/>
    </row>
    <row r="145" spans="1:15" x14ac:dyDescent="0.2">
      <c r="A145" s="88">
        <v>186</v>
      </c>
      <c r="B145" s="102">
        <v>3</v>
      </c>
      <c r="C145" s="103" t="s">
        <v>39</v>
      </c>
      <c r="D145" s="104" t="s">
        <v>49</v>
      </c>
      <c r="E145" s="102">
        <v>108.87</v>
      </c>
      <c r="F145" s="105">
        <f t="shared" si="32"/>
        <v>1171.8668817</v>
      </c>
      <c r="G145" s="54">
        <v>2</v>
      </c>
      <c r="H145" s="67" t="s">
        <v>84</v>
      </c>
      <c r="I145" s="9">
        <v>2</v>
      </c>
      <c r="J145" s="60">
        <v>11</v>
      </c>
      <c r="K145" s="124" t="s">
        <v>82</v>
      </c>
      <c r="L145" s="138" t="s">
        <v>83</v>
      </c>
      <c r="M145" s="54">
        <v>3.36</v>
      </c>
      <c r="N145" s="14"/>
      <c r="O145" s="14"/>
    </row>
    <row r="146" spans="1:15" s="33" customFormat="1" ht="15.95" customHeight="1" x14ac:dyDescent="0.2">
      <c r="A146" s="88">
        <v>187</v>
      </c>
      <c r="B146" s="52">
        <v>3</v>
      </c>
      <c r="C146" s="5" t="s">
        <v>39</v>
      </c>
      <c r="D146" s="67" t="s">
        <v>49</v>
      </c>
      <c r="E146" s="52">
        <v>108.87</v>
      </c>
      <c r="F146" s="50">
        <f t="shared" si="29"/>
        <v>1171.8668817</v>
      </c>
      <c r="G146" s="54">
        <v>2</v>
      </c>
      <c r="H146" s="67" t="s">
        <v>84</v>
      </c>
      <c r="I146" s="9">
        <v>2</v>
      </c>
      <c r="J146" s="60">
        <v>11</v>
      </c>
      <c r="K146" s="124" t="s">
        <v>82</v>
      </c>
      <c r="L146" s="144" t="s">
        <v>82</v>
      </c>
      <c r="M146" s="54"/>
      <c r="N146" s="16"/>
      <c r="O146" s="16"/>
    </row>
    <row r="147" spans="1:15" x14ac:dyDescent="0.2">
      <c r="A147" s="88">
        <v>188</v>
      </c>
      <c r="B147" s="52">
        <v>3</v>
      </c>
      <c r="C147" s="5" t="s">
        <v>39</v>
      </c>
      <c r="D147" s="66" t="s">
        <v>42</v>
      </c>
      <c r="E147" s="52">
        <v>108.58</v>
      </c>
      <c r="F147" s="50">
        <f t="shared" si="29"/>
        <v>1168.7453478</v>
      </c>
      <c r="G147" s="9">
        <v>2.5</v>
      </c>
      <c r="H147" s="67" t="s">
        <v>84</v>
      </c>
      <c r="I147" s="9">
        <v>2</v>
      </c>
      <c r="J147" s="60">
        <v>11</v>
      </c>
      <c r="K147" s="124" t="s">
        <v>82</v>
      </c>
      <c r="L147" s="144" t="s">
        <v>82</v>
      </c>
      <c r="M147" s="54">
        <v>3.9</v>
      </c>
      <c r="N147" s="13"/>
      <c r="O147" s="13"/>
    </row>
    <row r="148" spans="1:15" ht="14.25" customHeight="1" x14ac:dyDescent="0.2">
      <c r="A148" s="88">
        <v>189</v>
      </c>
      <c r="B148" s="52">
        <v>3</v>
      </c>
      <c r="C148" s="5" t="s">
        <v>39</v>
      </c>
      <c r="D148" s="66" t="s">
        <v>42</v>
      </c>
      <c r="E148" s="52">
        <v>108.58</v>
      </c>
      <c r="F148" s="50">
        <f t="shared" ref="F148:F150" si="33">E148*10.76391</f>
        <v>1168.7453478</v>
      </c>
      <c r="G148" s="9">
        <v>2.5</v>
      </c>
      <c r="H148" s="67" t="s">
        <v>84</v>
      </c>
      <c r="I148" s="9">
        <v>2</v>
      </c>
      <c r="J148" s="60">
        <v>11</v>
      </c>
      <c r="K148" s="124" t="s">
        <v>82</v>
      </c>
      <c r="L148" s="144" t="s">
        <v>82</v>
      </c>
      <c r="M148" s="54">
        <v>3.9</v>
      </c>
      <c r="N148" s="13"/>
      <c r="O148" s="13"/>
    </row>
    <row r="149" spans="1:15" x14ac:dyDescent="0.2">
      <c r="A149" s="88">
        <v>190</v>
      </c>
      <c r="B149" s="52">
        <v>4</v>
      </c>
      <c r="C149" s="5" t="s">
        <v>39</v>
      </c>
      <c r="D149" s="67" t="s">
        <v>60</v>
      </c>
      <c r="E149" s="52">
        <v>112.36</v>
      </c>
      <c r="F149" s="50">
        <f t="shared" si="33"/>
        <v>1209.4329275999999</v>
      </c>
      <c r="G149" s="53">
        <v>2.5</v>
      </c>
      <c r="H149" s="67" t="s">
        <v>84</v>
      </c>
      <c r="I149" s="9">
        <v>2</v>
      </c>
      <c r="J149" s="60">
        <v>11</v>
      </c>
      <c r="K149" s="124" t="s">
        <v>82</v>
      </c>
      <c r="L149" s="144" t="s">
        <v>82</v>
      </c>
      <c r="M149" s="54">
        <v>3.77</v>
      </c>
      <c r="N149" s="13"/>
      <c r="O149" s="13"/>
    </row>
    <row r="150" spans="1:15" x14ac:dyDescent="0.2">
      <c r="A150" s="88">
        <v>191</v>
      </c>
      <c r="B150" s="52">
        <v>4</v>
      </c>
      <c r="C150" s="5" t="s">
        <v>39</v>
      </c>
      <c r="D150" s="67" t="s">
        <v>60</v>
      </c>
      <c r="E150" s="52">
        <v>112.36</v>
      </c>
      <c r="F150" s="50">
        <f t="shared" si="33"/>
        <v>1209.4329275999999</v>
      </c>
      <c r="G150" s="54">
        <v>2.5</v>
      </c>
      <c r="H150" s="67" t="s">
        <v>84</v>
      </c>
      <c r="I150" s="9">
        <v>2</v>
      </c>
      <c r="J150" s="60">
        <v>11</v>
      </c>
      <c r="K150" s="124" t="s">
        <v>82</v>
      </c>
      <c r="L150" s="138" t="s">
        <v>83</v>
      </c>
      <c r="M150" s="54">
        <v>3.77</v>
      </c>
      <c r="N150" s="13"/>
      <c r="O150" s="13"/>
    </row>
    <row r="151" spans="1:15" x14ac:dyDescent="0.2">
      <c r="A151" s="88">
        <v>192</v>
      </c>
      <c r="B151" s="52">
        <v>3</v>
      </c>
      <c r="C151" s="5" t="s">
        <v>39</v>
      </c>
      <c r="D151" s="66" t="s">
        <v>42</v>
      </c>
      <c r="E151" s="52">
        <v>108.58</v>
      </c>
      <c r="F151" s="50">
        <f t="shared" ref="F151:F153" si="34">E151*10.76391</f>
        <v>1168.7453478</v>
      </c>
      <c r="G151" s="9">
        <v>2.5</v>
      </c>
      <c r="H151" s="67" t="s">
        <v>84</v>
      </c>
      <c r="I151" s="9">
        <v>2</v>
      </c>
      <c r="J151" s="60">
        <v>11</v>
      </c>
      <c r="K151" s="124" t="s">
        <v>82</v>
      </c>
      <c r="L151" s="138" t="s">
        <v>83</v>
      </c>
      <c r="M151" s="54">
        <v>3.9</v>
      </c>
      <c r="N151" s="13"/>
      <c r="O151" s="13"/>
    </row>
    <row r="152" spans="1:15" x14ac:dyDescent="0.2">
      <c r="A152" s="88">
        <v>193</v>
      </c>
      <c r="B152" s="52">
        <v>3</v>
      </c>
      <c r="C152" s="5" t="s">
        <v>39</v>
      </c>
      <c r="D152" s="66" t="s">
        <v>42</v>
      </c>
      <c r="E152" s="52">
        <v>108.58</v>
      </c>
      <c r="F152" s="50">
        <f t="shared" si="34"/>
        <v>1168.7453478</v>
      </c>
      <c r="G152" s="9">
        <v>2.5</v>
      </c>
      <c r="H152" s="67" t="s">
        <v>84</v>
      </c>
      <c r="I152" s="9">
        <v>2</v>
      </c>
      <c r="J152" s="60">
        <v>11</v>
      </c>
      <c r="K152" s="124" t="s">
        <v>82</v>
      </c>
      <c r="L152" s="138" t="s">
        <v>83</v>
      </c>
      <c r="M152" s="54">
        <v>3.9</v>
      </c>
      <c r="N152" s="13"/>
      <c r="O152" s="13"/>
    </row>
    <row r="153" spans="1:15" x14ac:dyDescent="0.2">
      <c r="A153" s="88">
        <v>194</v>
      </c>
      <c r="B153" s="52">
        <v>2</v>
      </c>
      <c r="C153" s="5" t="s">
        <v>38</v>
      </c>
      <c r="D153" s="58" t="s">
        <v>44</v>
      </c>
      <c r="E153" s="52">
        <v>62</v>
      </c>
      <c r="F153" s="50">
        <f t="shared" si="34"/>
        <v>667.36241999999993</v>
      </c>
      <c r="G153" s="52">
        <v>3</v>
      </c>
      <c r="H153" s="67" t="s">
        <v>84</v>
      </c>
      <c r="I153" s="9">
        <v>1</v>
      </c>
      <c r="J153" s="60">
        <v>11</v>
      </c>
      <c r="K153" s="124" t="s">
        <v>82</v>
      </c>
      <c r="L153" s="144" t="s">
        <v>82</v>
      </c>
      <c r="M153" s="54"/>
      <c r="N153" s="13"/>
      <c r="O153" s="13"/>
    </row>
    <row r="154" spans="1:15" x14ac:dyDescent="0.2">
      <c r="A154" s="88">
        <v>195</v>
      </c>
      <c r="B154" s="52">
        <v>1</v>
      </c>
      <c r="C154" s="5" t="s">
        <v>38</v>
      </c>
      <c r="D154" s="58" t="s">
        <v>43</v>
      </c>
      <c r="E154" s="52">
        <v>53</v>
      </c>
      <c r="F154" s="50">
        <f>E154*10.76391</f>
        <v>570.48722999999995</v>
      </c>
      <c r="G154" s="52">
        <v>3</v>
      </c>
      <c r="H154" s="67" t="s">
        <v>84</v>
      </c>
      <c r="I154" s="9">
        <v>1</v>
      </c>
      <c r="J154" s="60">
        <v>11</v>
      </c>
      <c r="K154" s="124" t="s">
        <v>82</v>
      </c>
      <c r="L154" s="144" t="s">
        <v>82</v>
      </c>
      <c r="M154" s="54"/>
      <c r="N154" s="14"/>
      <c r="O154" s="14"/>
    </row>
    <row r="155" spans="1:15" x14ac:dyDescent="0.2">
      <c r="A155" s="88">
        <v>196</v>
      </c>
      <c r="B155" s="52">
        <v>2</v>
      </c>
      <c r="C155" s="5" t="s">
        <v>38</v>
      </c>
      <c r="D155" s="58" t="s">
        <v>44</v>
      </c>
      <c r="E155" s="52">
        <v>62</v>
      </c>
      <c r="F155" s="50">
        <f t="shared" ref="F155:F156" si="35">E155*10.76391</f>
        <v>667.36241999999993</v>
      </c>
      <c r="G155" s="52">
        <v>3</v>
      </c>
      <c r="H155" s="67" t="s">
        <v>84</v>
      </c>
      <c r="I155" s="9">
        <v>1</v>
      </c>
      <c r="J155" s="60">
        <v>11</v>
      </c>
      <c r="K155" s="124" t="s">
        <v>82</v>
      </c>
      <c r="L155" s="144" t="s">
        <v>82</v>
      </c>
      <c r="M155" s="54"/>
      <c r="N155" s="13"/>
      <c r="O155" s="13"/>
    </row>
    <row r="156" spans="1:15" s="33" customFormat="1" x14ac:dyDescent="0.2">
      <c r="A156" s="88">
        <v>197</v>
      </c>
      <c r="B156" s="52">
        <v>2</v>
      </c>
      <c r="C156" s="5" t="s">
        <v>38</v>
      </c>
      <c r="D156" s="58" t="s">
        <v>44</v>
      </c>
      <c r="E156" s="52">
        <v>62</v>
      </c>
      <c r="F156" s="50">
        <f t="shared" si="35"/>
        <v>667.36241999999993</v>
      </c>
      <c r="G156" s="52">
        <v>3</v>
      </c>
      <c r="H156" s="67" t="s">
        <v>84</v>
      </c>
      <c r="I156" s="9">
        <v>1</v>
      </c>
      <c r="J156" s="60">
        <v>11</v>
      </c>
      <c r="K156" s="124" t="s">
        <v>82</v>
      </c>
      <c r="L156" s="138" t="s">
        <v>83</v>
      </c>
      <c r="M156" s="54"/>
      <c r="N156" s="16"/>
      <c r="O156" s="17"/>
    </row>
    <row r="157" spans="1:15" s="33" customFormat="1" x14ac:dyDescent="0.2">
      <c r="A157" s="88">
        <v>198</v>
      </c>
      <c r="B157" s="52">
        <v>1</v>
      </c>
      <c r="C157" s="5" t="s">
        <v>38</v>
      </c>
      <c r="D157" s="58" t="s">
        <v>43</v>
      </c>
      <c r="E157" s="52">
        <v>53</v>
      </c>
      <c r="F157" s="50">
        <f>E157*10.76391</f>
        <v>570.48722999999995</v>
      </c>
      <c r="G157" s="52">
        <v>3</v>
      </c>
      <c r="H157" s="67" t="s">
        <v>84</v>
      </c>
      <c r="I157" s="9">
        <v>1</v>
      </c>
      <c r="J157" s="60">
        <v>11</v>
      </c>
      <c r="K157" s="124" t="s">
        <v>82</v>
      </c>
      <c r="L157" s="138" t="s">
        <v>83</v>
      </c>
      <c r="M157" s="54"/>
      <c r="N157" s="16"/>
      <c r="O157" s="16"/>
    </row>
    <row r="158" spans="1:15" s="33" customFormat="1" x14ac:dyDescent="0.2">
      <c r="A158" s="88">
        <v>199</v>
      </c>
      <c r="B158" s="52">
        <v>2</v>
      </c>
      <c r="C158" s="5" t="s">
        <v>38</v>
      </c>
      <c r="D158" s="58" t="s">
        <v>44</v>
      </c>
      <c r="E158" s="52">
        <v>62</v>
      </c>
      <c r="F158" s="50">
        <f t="shared" ref="F158:F159" si="36">E158*10.76391</f>
        <v>667.36241999999993</v>
      </c>
      <c r="G158" s="52">
        <v>3</v>
      </c>
      <c r="H158" s="67" t="s">
        <v>84</v>
      </c>
      <c r="I158" s="9">
        <v>1</v>
      </c>
      <c r="J158" s="60">
        <v>11</v>
      </c>
      <c r="K158" s="124" t="s">
        <v>82</v>
      </c>
      <c r="L158" s="138" t="s">
        <v>83</v>
      </c>
      <c r="M158" s="54"/>
      <c r="N158" s="16"/>
      <c r="O158" s="16"/>
    </row>
    <row r="159" spans="1:15" x14ac:dyDescent="0.2">
      <c r="A159" s="88">
        <v>200</v>
      </c>
      <c r="B159" s="52">
        <v>2</v>
      </c>
      <c r="C159" s="5" t="s">
        <v>38</v>
      </c>
      <c r="D159" s="58" t="s">
        <v>44</v>
      </c>
      <c r="E159" s="52">
        <v>62</v>
      </c>
      <c r="F159" s="50">
        <f t="shared" si="36"/>
        <v>667.36241999999993</v>
      </c>
      <c r="G159" s="52">
        <v>3</v>
      </c>
      <c r="H159" s="67" t="s">
        <v>84</v>
      </c>
      <c r="I159" s="9">
        <v>1</v>
      </c>
      <c r="J159" s="60">
        <v>11</v>
      </c>
      <c r="K159" s="124" t="s">
        <v>82</v>
      </c>
      <c r="L159" s="138" t="s">
        <v>83</v>
      </c>
      <c r="M159" s="54"/>
      <c r="N159" s="13"/>
      <c r="O159" s="13"/>
    </row>
    <row r="160" spans="1:15" x14ac:dyDescent="0.2">
      <c r="A160" s="88">
        <v>201</v>
      </c>
      <c r="B160" s="52">
        <v>1</v>
      </c>
      <c r="C160" s="5" t="s">
        <v>38</v>
      </c>
      <c r="D160" s="58" t="s">
        <v>43</v>
      </c>
      <c r="E160" s="52">
        <v>53</v>
      </c>
      <c r="F160" s="50">
        <f>E160*10.76391</f>
        <v>570.48722999999995</v>
      </c>
      <c r="G160" s="52">
        <v>3</v>
      </c>
      <c r="H160" s="67" t="s">
        <v>84</v>
      </c>
      <c r="I160" s="9">
        <v>1</v>
      </c>
      <c r="J160" s="60">
        <v>11</v>
      </c>
      <c r="K160" s="124" t="s">
        <v>82</v>
      </c>
      <c r="L160" s="138" t="s">
        <v>83</v>
      </c>
      <c r="M160" s="54"/>
      <c r="N160" s="13"/>
      <c r="O160" s="13"/>
    </row>
    <row r="161" spans="1:15" x14ac:dyDescent="0.2">
      <c r="A161" s="88">
        <v>202</v>
      </c>
      <c r="B161" s="52">
        <v>2</v>
      </c>
      <c r="C161" s="5" t="s">
        <v>38</v>
      </c>
      <c r="D161" s="58" t="s">
        <v>44</v>
      </c>
      <c r="E161" s="52">
        <v>62</v>
      </c>
      <c r="F161" s="50">
        <f t="shared" ref="F161" si="37">E161*10.76391</f>
        <v>667.36241999999993</v>
      </c>
      <c r="G161" s="52">
        <v>3</v>
      </c>
      <c r="H161" s="67" t="s">
        <v>84</v>
      </c>
      <c r="I161" s="9">
        <v>1</v>
      </c>
      <c r="J161" s="60">
        <v>11</v>
      </c>
      <c r="K161" s="124" t="s">
        <v>82</v>
      </c>
      <c r="L161" s="138" t="s">
        <v>83</v>
      </c>
      <c r="M161" s="54"/>
      <c r="N161" s="13"/>
      <c r="O161" s="13"/>
    </row>
    <row r="162" spans="1:15" x14ac:dyDescent="0.2">
      <c r="A162" s="88">
        <v>203</v>
      </c>
      <c r="B162" s="52">
        <v>1</v>
      </c>
      <c r="C162" s="5" t="s">
        <v>38</v>
      </c>
      <c r="D162" s="58" t="s">
        <v>43</v>
      </c>
      <c r="E162" s="52">
        <v>53</v>
      </c>
      <c r="F162" s="50">
        <f>E162*10.76391</f>
        <v>570.48722999999995</v>
      </c>
      <c r="G162" s="52">
        <v>3</v>
      </c>
      <c r="H162" s="67" t="s">
        <v>84</v>
      </c>
      <c r="I162" s="9">
        <v>1</v>
      </c>
      <c r="J162" s="60">
        <v>11</v>
      </c>
      <c r="K162" s="124" t="s">
        <v>82</v>
      </c>
      <c r="L162" s="138" t="s">
        <v>83</v>
      </c>
      <c r="M162" s="54"/>
      <c r="N162" s="13"/>
      <c r="O162" s="13"/>
    </row>
    <row r="163" spans="1:15" x14ac:dyDescent="0.2">
      <c r="A163" s="88">
        <v>204</v>
      </c>
      <c r="B163" s="52">
        <v>2</v>
      </c>
      <c r="C163" s="5" t="s">
        <v>38</v>
      </c>
      <c r="D163" s="58" t="s">
        <v>44</v>
      </c>
      <c r="E163" s="52">
        <v>62</v>
      </c>
      <c r="F163" s="50">
        <f t="shared" ref="F163:F164" si="38">E163*10.76391</f>
        <v>667.36241999999993</v>
      </c>
      <c r="G163" s="52">
        <v>3</v>
      </c>
      <c r="H163" s="67" t="s">
        <v>84</v>
      </c>
      <c r="I163" s="9">
        <v>1</v>
      </c>
      <c r="J163" s="60">
        <v>11</v>
      </c>
      <c r="K163" s="124" t="s">
        <v>82</v>
      </c>
      <c r="L163" s="138" t="s">
        <v>83</v>
      </c>
      <c r="M163" s="54"/>
      <c r="N163" s="14"/>
      <c r="O163" s="14"/>
    </row>
    <row r="164" spans="1:15" x14ac:dyDescent="0.2">
      <c r="A164" s="88">
        <v>205</v>
      </c>
      <c r="B164" s="52">
        <v>2</v>
      </c>
      <c r="C164" s="5" t="s">
        <v>38</v>
      </c>
      <c r="D164" s="58" t="s">
        <v>44</v>
      </c>
      <c r="E164" s="52">
        <v>62</v>
      </c>
      <c r="F164" s="50">
        <f t="shared" si="38"/>
        <v>667.36241999999993</v>
      </c>
      <c r="G164" s="52">
        <v>3</v>
      </c>
      <c r="H164" s="67" t="s">
        <v>84</v>
      </c>
      <c r="I164" s="9">
        <v>1</v>
      </c>
      <c r="J164" s="60">
        <v>11</v>
      </c>
      <c r="K164" s="124" t="s">
        <v>82</v>
      </c>
      <c r="L164" s="138" t="s">
        <v>83</v>
      </c>
      <c r="M164" s="54"/>
      <c r="N164" s="17"/>
      <c r="O164" s="14"/>
    </row>
    <row r="165" spans="1:15" x14ac:dyDescent="0.2">
      <c r="A165" s="88">
        <v>206</v>
      </c>
      <c r="B165" s="52">
        <v>1</v>
      </c>
      <c r="C165" s="5" t="s">
        <v>38</v>
      </c>
      <c r="D165" s="58" t="s">
        <v>43</v>
      </c>
      <c r="E165" s="52">
        <v>53</v>
      </c>
      <c r="F165" s="50">
        <f>E165*10.76391</f>
        <v>570.48722999999995</v>
      </c>
      <c r="G165" s="52">
        <v>3</v>
      </c>
      <c r="H165" s="67" t="s">
        <v>84</v>
      </c>
      <c r="I165" s="9">
        <v>1</v>
      </c>
      <c r="J165" s="60">
        <v>11</v>
      </c>
      <c r="K165" s="124" t="s">
        <v>82</v>
      </c>
      <c r="L165" s="144" t="s">
        <v>82</v>
      </c>
      <c r="M165" s="54"/>
      <c r="N165" s="13"/>
      <c r="O165" s="13"/>
    </row>
    <row r="166" spans="1:15" x14ac:dyDescent="0.2">
      <c r="A166" s="88">
        <v>207</v>
      </c>
      <c r="B166" s="52">
        <v>2</v>
      </c>
      <c r="C166" s="5" t="s">
        <v>38</v>
      </c>
      <c r="D166" s="58" t="s">
        <v>44</v>
      </c>
      <c r="E166" s="52">
        <v>62</v>
      </c>
      <c r="F166" s="50">
        <f t="shared" ref="F166:F167" si="39">E166*10.76391</f>
        <v>667.36241999999993</v>
      </c>
      <c r="G166" s="52">
        <v>3</v>
      </c>
      <c r="H166" s="67" t="s">
        <v>84</v>
      </c>
      <c r="I166" s="9">
        <v>1</v>
      </c>
      <c r="J166" s="60">
        <v>11</v>
      </c>
      <c r="K166" s="124" t="s">
        <v>82</v>
      </c>
      <c r="L166" s="144" t="s">
        <v>82</v>
      </c>
      <c r="M166" s="54"/>
      <c r="N166" s="13"/>
      <c r="O166" s="13"/>
    </row>
    <row r="167" spans="1:15" x14ac:dyDescent="0.2">
      <c r="A167" s="88">
        <v>208</v>
      </c>
      <c r="B167" s="52">
        <v>2</v>
      </c>
      <c r="C167" s="5" t="s">
        <v>38</v>
      </c>
      <c r="D167" s="58" t="s">
        <v>44</v>
      </c>
      <c r="E167" s="52">
        <v>62</v>
      </c>
      <c r="F167" s="50">
        <f t="shared" si="39"/>
        <v>667.36241999999993</v>
      </c>
      <c r="G167" s="52">
        <v>3</v>
      </c>
      <c r="H167" s="67" t="s">
        <v>84</v>
      </c>
      <c r="I167" s="9">
        <v>1</v>
      </c>
      <c r="J167" s="60">
        <v>11</v>
      </c>
      <c r="K167" s="124" t="s">
        <v>82</v>
      </c>
      <c r="L167" s="144" t="s">
        <v>82</v>
      </c>
      <c r="M167" s="54"/>
      <c r="N167" s="14"/>
      <c r="O167" s="14"/>
    </row>
    <row r="168" spans="1:15" x14ac:dyDescent="0.2">
      <c r="A168" s="88">
        <v>209</v>
      </c>
      <c r="B168" s="52">
        <v>1</v>
      </c>
      <c r="C168" s="5" t="s">
        <v>38</v>
      </c>
      <c r="D168" s="58" t="s">
        <v>43</v>
      </c>
      <c r="E168" s="52">
        <v>53</v>
      </c>
      <c r="F168" s="50">
        <f>E168*10.76391</f>
        <v>570.48722999999995</v>
      </c>
      <c r="G168" s="52">
        <v>3</v>
      </c>
      <c r="H168" s="67" t="s">
        <v>84</v>
      </c>
      <c r="I168" s="9">
        <v>1</v>
      </c>
      <c r="J168" s="60">
        <v>11</v>
      </c>
      <c r="K168" s="124" t="s">
        <v>82</v>
      </c>
      <c r="L168" s="138" t="s">
        <v>83</v>
      </c>
      <c r="M168" s="54"/>
      <c r="N168" s="14"/>
      <c r="O168" s="14"/>
    </row>
    <row r="169" spans="1:15" x14ac:dyDescent="0.2">
      <c r="A169" s="88">
        <v>210</v>
      </c>
      <c r="B169" s="52">
        <v>2</v>
      </c>
      <c r="C169" s="5" t="s">
        <v>38</v>
      </c>
      <c r="D169" s="58" t="s">
        <v>44</v>
      </c>
      <c r="E169" s="52">
        <v>62</v>
      </c>
      <c r="F169" s="50">
        <f t="shared" ref="F169:F170" si="40">E169*10.76391</f>
        <v>667.36241999999993</v>
      </c>
      <c r="G169" s="52">
        <v>3</v>
      </c>
      <c r="H169" s="67" t="s">
        <v>84</v>
      </c>
      <c r="I169" s="9">
        <v>1</v>
      </c>
      <c r="J169" s="60">
        <v>11</v>
      </c>
      <c r="K169" s="124" t="s">
        <v>82</v>
      </c>
      <c r="L169" s="138" t="s">
        <v>83</v>
      </c>
      <c r="M169" s="54"/>
      <c r="N169" s="14"/>
      <c r="O169" s="14"/>
    </row>
    <row r="170" spans="1:15" x14ac:dyDescent="0.2">
      <c r="A170" s="88">
        <v>211</v>
      </c>
      <c r="B170" s="52">
        <v>2</v>
      </c>
      <c r="C170" s="5" t="s">
        <v>38</v>
      </c>
      <c r="D170" s="58" t="s">
        <v>44</v>
      </c>
      <c r="E170" s="52">
        <v>62</v>
      </c>
      <c r="F170" s="50">
        <f t="shared" si="40"/>
        <v>667.36241999999993</v>
      </c>
      <c r="G170" s="52">
        <v>3</v>
      </c>
      <c r="H170" s="67" t="s">
        <v>84</v>
      </c>
      <c r="I170" s="9">
        <v>1</v>
      </c>
      <c r="J170" s="60">
        <v>11</v>
      </c>
      <c r="K170" s="124" t="s">
        <v>82</v>
      </c>
      <c r="L170" s="138" t="s">
        <v>83</v>
      </c>
      <c r="M170" s="54"/>
      <c r="N170" s="13"/>
      <c r="O170" s="13"/>
    </row>
    <row r="171" spans="1:15" x14ac:dyDescent="0.2">
      <c r="A171" s="88">
        <v>212</v>
      </c>
      <c r="B171" s="52">
        <v>2</v>
      </c>
      <c r="C171" s="5" t="s">
        <v>38</v>
      </c>
      <c r="D171" s="99" t="s">
        <v>47</v>
      </c>
      <c r="E171" s="52">
        <v>70.739999999999995</v>
      </c>
      <c r="F171" s="50">
        <f t="shared" ref="F171" si="41">E171*10.76391</f>
        <v>761.43899339999984</v>
      </c>
      <c r="G171" s="52">
        <v>3</v>
      </c>
      <c r="H171" s="99" t="s">
        <v>10</v>
      </c>
      <c r="I171" s="9">
        <v>1</v>
      </c>
      <c r="J171" s="60">
        <v>11</v>
      </c>
      <c r="K171" s="124" t="s">
        <v>82</v>
      </c>
      <c r="L171" s="144" t="s">
        <v>82</v>
      </c>
      <c r="M171" s="54"/>
      <c r="N171" s="13"/>
      <c r="O171" s="13"/>
    </row>
    <row r="172" spans="1:15" x14ac:dyDescent="0.2">
      <c r="A172" s="88">
        <v>213</v>
      </c>
      <c r="B172" s="52">
        <v>2</v>
      </c>
      <c r="C172" s="5" t="s">
        <v>38</v>
      </c>
      <c r="D172" s="99" t="s">
        <v>47</v>
      </c>
      <c r="E172" s="52">
        <v>70.41</v>
      </c>
      <c r="F172" s="50">
        <f t="shared" ref="F172:F174" si="42">E172*10.76391</f>
        <v>757.88690309999993</v>
      </c>
      <c r="G172" s="52">
        <v>3</v>
      </c>
      <c r="H172" s="99" t="s">
        <v>10</v>
      </c>
      <c r="I172" s="9">
        <v>1</v>
      </c>
      <c r="J172" s="60">
        <v>11</v>
      </c>
      <c r="K172" s="124" t="s">
        <v>82</v>
      </c>
      <c r="L172" s="144" t="s">
        <v>82</v>
      </c>
      <c r="M172" s="54"/>
      <c r="N172" s="13"/>
      <c r="O172" s="13"/>
    </row>
    <row r="173" spans="1:15" x14ac:dyDescent="0.2">
      <c r="A173" s="88">
        <v>214</v>
      </c>
      <c r="B173" s="52">
        <v>2</v>
      </c>
      <c r="C173" s="5" t="s">
        <v>38</v>
      </c>
      <c r="D173" s="99" t="s">
        <v>47</v>
      </c>
      <c r="E173" s="52">
        <v>71.03</v>
      </c>
      <c r="F173" s="50">
        <f t="shared" si="42"/>
        <v>764.56052729999999</v>
      </c>
      <c r="G173" s="52">
        <v>3</v>
      </c>
      <c r="H173" s="99" t="s">
        <v>10</v>
      </c>
      <c r="I173" s="9">
        <v>1</v>
      </c>
      <c r="J173" s="60">
        <v>11</v>
      </c>
      <c r="K173" s="124" t="s">
        <v>82</v>
      </c>
      <c r="L173" s="138" t="s">
        <v>83</v>
      </c>
      <c r="M173" s="54"/>
      <c r="N173" s="13"/>
      <c r="O173" s="13"/>
    </row>
    <row r="174" spans="1:15" x14ac:dyDescent="0.2">
      <c r="A174" s="88">
        <v>215</v>
      </c>
      <c r="B174" s="52">
        <v>2</v>
      </c>
      <c r="C174" s="5" t="s">
        <v>38</v>
      </c>
      <c r="D174" s="99" t="s">
        <v>47</v>
      </c>
      <c r="E174" s="52">
        <v>70.739999999999995</v>
      </c>
      <c r="F174" s="50">
        <f t="shared" si="42"/>
        <v>761.43899339999984</v>
      </c>
      <c r="G174" s="52">
        <v>3</v>
      </c>
      <c r="H174" s="99" t="s">
        <v>10</v>
      </c>
      <c r="I174" s="9">
        <v>1</v>
      </c>
      <c r="J174" s="60">
        <v>11</v>
      </c>
      <c r="K174" s="124" t="s">
        <v>82</v>
      </c>
      <c r="L174" s="138" t="s">
        <v>83</v>
      </c>
      <c r="M174" s="54"/>
      <c r="N174" s="13"/>
      <c r="O174" s="13"/>
    </row>
    <row r="175" spans="1:15" x14ac:dyDescent="0.2">
      <c r="A175" s="88">
        <v>216</v>
      </c>
      <c r="B175" s="52">
        <v>2</v>
      </c>
      <c r="C175" s="5" t="s">
        <v>38</v>
      </c>
      <c r="D175" s="99" t="s">
        <v>47</v>
      </c>
      <c r="E175" s="52">
        <v>70.41</v>
      </c>
      <c r="F175" s="50">
        <f t="shared" ref="F175:F176" si="43">E175*10.76391</f>
        <v>757.88690309999993</v>
      </c>
      <c r="G175" s="52">
        <v>3</v>
      </c>
      <c r="H175" s="99" t="s">
        <v>10</v>
      </c>
      <c r="I175" s="9">
        <v>1</v>
      </c>
      <c r="J175" s="60">
        <v>11</v>
      </c>
      <c r="K175" s="124" t="s">
        <v>82</v>
      </c>
      <c r="L175" s="138" t="s">
        <v>83</v>
      </c>
      <c r="M175" s="54"/>
      <c r="N175" s="13"/>
      <c r="O175" s="13"/>
    </row>
    <row r="176" spans="1:15" x14ac:dyDescent="0.2">
      <c r="A176" s="88">
        <v>217</v>
      </c>
      <c r="B176" s="52">
        <v>2</v>
      </c>
      <c r="C176" s="5" t="s">
        <v>38</v>
      </c>
      <c r="D176" s="99" t="s">
        <v>47</v>
      </c>
      <c r="E176" s="52">
        <v>71.03</v>
      </c>
      <c r="F176" s="50">
        <f t="shared" si="43"/>
        <v>764.56052729999999</v>
      </c>
      <c r="G176" s="52">
        <v>3</v>
      </c>
      <c r="H176" s="99" t="s">
        <v>10</v>
      </c>
      <c r="I176" s="9">
        <v>1</v>
      </c>
      <c r="J176" s="60">
        <v>11</v>
      </c>
      <c r="K176" s="124" t="s">
        <v>82</v>
      </c>
      <c r="L176" s="144" t="s">
        <v>82</v>
      </c>
      <c r="M176" s="54"/>
      <c r="N176" s="13"/>
      <c r="O176" s="13"/>
    </row>
    <row r="177" spans="1:28" s="43" customFormat="1" ht="22.5" customHeight="1" thickBot="1" x14ac:dyDescent="0.3">
      <c r="A177" s="38" t="s">
        <v>5</v>
      </c>
      <c r="B177" s="38">
        <f>SUM(B16:B176)</f>
        <v>449</v>
      </c>
      <c r="C177" s="39"/>
      <c r="D177" s="39"/>
      <c r="E177" s="40">
        <f>SUM(E16:E176)</f>
        <v>14988.190000000006</v>
      </c>
      <c r="F177" s="41">
        <f>SUM(F16:F176)</f>
        <v>161331.52822289974</v>
      </c>
      <c r="G177" s="57"/>
      <c r="H177" s="39"/>
      <c r="I177" s="42">
        <f>SUM(I16:I176)</f>
        <v>273</v>
      </c>
      <c r="J177" s="42"/>
      <c r="K177" s="126"/>
      <c r="L177" s="126"/>
      <c r="M177" s="57">
        <f>SUM(M16:M176)</f>
        <v>459.47999999999979</v>
      </c>
      <c r="N177" s="35"/>
      <c r="O177" s="35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</row>
    <row r="178" spans="1:28" ht="14.45" customHeight="1" thickTop="1" x14ac:dyDescent="0.25">
      <c r="A178" s="90"/>
    </row>
    <row r="179" spans="1:28" ht="14.45" customHeight="1" x14ac:dyDescent="0.25">
      <c r="A179" s="91"/>
    </row>
    <row r="180" spans="1:28" ht="14.45" customHeight="1" x14ac:dyDescent="0.25">
      <c r="A180" s="91"/>
    </row>
    <row r="181" spans="1:28" ht="18" x14ac:dyDescent="0.25">
      <c r="A181" s="97" t="s">
        <v>45</v>
      </c>
      <c r="F181" s="44"/>
      <c r="H181" s="97" t="s">
        <v>69</v>
      </c>
      <c r="K181" s="68"/>
      <c r="L181" s="68"/>
      <c r="N181" s="13"/>
      <c r="O181" s="13"/>
    </row>
    <row r="182" spans="1:28" ht="15" thickBot="1" x14ac:dyDescent="0.25">
      <c r="B182" s="56"/>
      <c r="F182" s="29"/>
    </row>
    <row r="183" spans="1:28" ht="18" x14ac:dyDescent="0.25">
      <c r="A183" s="92"/>
      <c r="B183" s="82"/>
      <c r="C183" s="253" t="s">
        <v>11</v>
      </c>
      <c r="D183" s="254"/>
      <c r="E183" s="255"/>
      <c r="F183" s="253" t="s">
        <v>14</v>
      </c>
      <c r="G183" s="256"/>
      <c r="H183" s="261" t="s">
        <v>70</v>
      </c>
      <c r="I183" s="262"/>
      <c r="J183" s="127" t="s">
        <v>71</v>
      </c>
      <c r="K183" s="128"/>
      <c r="L183" s="128"/>
    </row>
    <row r="184" spans="1:28" ht="26.25" customHeight="1" x14ac:dyDescent="0.25">
      <c r="A184" s="45" t="s">
        <v>31</v>
      </c>
      <c r="B184" s="149"/>
      <c r="C184" s="47">
        <f>COUNTIFS($B$16:$B$176,"1",$H$16:$H$176,"PRS")+COUNTIFS($B$16:$B$176,"1",$H$16:$H$176,"Market")</f>
        <v>6</v>
      </c>
      <c r="E184" s="150">
        <f>C184/$C$188</f>
        <v>5.7142857142857141E-2</v>
      </c>
      <c r="F184" s="47">
        <f>COUNTIFS($B$16:$B$176,"1",$H$16:$H$176,"SR")+COUNTIFS($B$16:$B$176,"1",$H$16:$H$176,"AR")+COUNTIFS($B$16:$B$176,"1",$H$16:$H$176,"SO")</f>
        <v>0</v>
      </c>
      <c r="G184" s="36">
        <f>F184/$F$188</f>
        <v>0</v>
      </c>
      <c r="H184" s="257" t="s">
        <v>75</v>
      </c>
      <c r="I184" s="258"/>
      <c r="J184" s="129">
        <f>754.24-(SUM(E153:E161))</f>
        <v>223.24</v>
      </c>
      <c r="K184" s="128"/>
      <c r="L184" s="128"/>
    </row>
    <row r="185" spans="1:28" ht="25.5" customHeight="1" x14ac:dyDescent="0.25">
      <c r="A185" s="45" t="s">
        <v>32</v>
      </c>
      <c r="B185" s="149"/>
      <c r="C185" s="47">
        <f>COUNTIFS($B$16:$B$176,"2",$H$16:$H$176,"PRS")+COUNTIFS($B$16:$B$176,"2",$H$16:$H$176,"Market")</f>
        <v>21</v>
      </c>
      <c r="E185" s="150">
        <f>C185/$C$188</f>
        <v>0.2</v>
      </c>
      <c r="F185" s="47">
        <f>COUNTIFS($B$16:$B$176,"2",$H$16:$H$176,"SR")+COUNTIFS($B$16:$B$176,"2",$H$16:$H$176,"AR")+COUNTIFS($B$16:$B$176,"2",$H$16:$H$176,"SO")</f>
        <v>30</v>
      </c>
      <c r="G185" s="36">
        <f>F185/$F$188</f>
        <v>0.5357142857142857</v>
      </c>
      <c r="H185" s="257" t="s">
        <v>76</v>
      </c>
      <c r="I185" s="258"/>
      <c r="J185" s="129">
        <f>754.24-(SUM(E162:E170))</f>
        <v>223.24</v>
      </c>
      <c r="K185" s="128"/>
      <c r="L185" s="128"/>
    </row>
    <row r="186" spans="1:28" ht="27" customHeight="1" x14ac:dyDescent="0.25">
      <c r="A186" s="45" t="s">
        <v>33</v>
      </c>
      <c r="B186" s="149"/>
      <c r="C186" s="47">
        <f>COUNTIFS($B$16:$B$176,"3",$H$16:$H$176,"PRS")+COUNTIFS($B$16:$B$176,"3",$H$16:$H$176,"Market")</f>
        <v>54</v>
      </c>
      <c r="E186" s="150">
        <f>C186/$C$188</f>
        <v>0.51428571428571423</v>
      </c>
      <c r="F186" s="47">
        <f>COUNTIFS($B$16:$B$176,"3",$H$16:$H$176,"SR")+COUNTIFS($B$16:$B$176,"3",$H$16:$H$176,"AR")+COUNTIFS($B$16:$B$176,"3",$H$16:$H$176,"SO")</f>
        <v>21</v>
      </c>
      <c r="G186" s="36">
        <f>F186/$F$188</f>
        <v>0.375</v>
      </c>
      <c r="H186" s="257" t="s">
        <v>77</v>
      </c>
      <c r="I186" s="258"/>
      <c r="J186" s="129">
        <f>622.25-(SUM(E171:E176))</f>
        <v>197.8900000000001</v>
      </c>
      <c r="K186" s="128"/>
      <c r="L186" s="128"/>
    </row>
    <row r="187" spans="1:28" ht="13.9" customHeight="1" x14ac:dyDescent="0.25">
      <c r="A187" s="46" t="s">
        <v>34</v>
      </c>
      <c r="B187" s="149"/>
      <c r="C187" s="47">
        <f>COUNTIFS($B$16:$B$176,"4",$H$16:$H$176,"PRS")+COUNTIFS($B$16:$B$176,"4",$H$16:$H$176,"Market")</f>
        <v>24</v>
      </c>
      <c r="E187" s="150">
        <f>C187/$C$188</f>
        <v>0.22857142857142856</v>
      </c>
      <c r="F187" s="47">
        <f>COUNTIFS($B$16:$B$176,"4",$H$16:$H$176,"SR")+COUNTIFS($B$16:$B$176,"4",$H$16:$H$176,"AR")+COUNTIFS($B$16:$B$176,"4",$H$16:$H$176,"SO")</f>
        <v>5</v>
      </c>
      <c r="G187" s="36">
        <f>F187/$F$188</f>
        <v>8.9285714285714288E-2</v>
      </c>
    </row>
    <row r="188" spans="1:28" ht="15.75" x14ac:dyDescent="0.25">
      <c r="A188" s="45" t="s">
        <v>19</v>
      </c>
      <c r="B188" s="83"/>
      <c r="C188" s="146">
        <f>SUM(C184:C187)</f>
        <v>105</v>
      </c>
      <c r="D188" s="147"/>
      <c r="E188" s="147">
        <f>C188/C189</f>
        <v>0.65217391304347827</v>
      </c>
      <c r="F188" s="146">
        <f>SUM(F184:F187)</f>
        <v>56</v>
      </c>
      <c r="G188" s="148">
        <f>F188/C189</f>
        <v>0.34782608695652173</v>
      </c>
      <c r="H188" s="259" t="s">
        <v>72</v>
      </c>
      <c r="I188" s="260"/>
      <c r="J188" s="133">
        <f>SUM(E16:E22,E27:E29,E35:E38,E64:E65,E72:E74,E80:E83,E88:E91,E94:E95,E103:E111,E114:E116,E121:E122,E125:E131,E171:E176,M16:M22,M27:M29,M35:M38,M64:M65,M72:M74,M80:M83,M88:M91,M94:M95,M103:M111,M114:M116,M121:M122,M125:M131,J186)</f>
        <v>5488.0999999999958</v>
      </c>
    </row>
    <row r="189" spans="1:28" ht="15.75" x14ac:dyDescent="0.2">
      <c r="A189" s="175" t="s">
        <v>86</v>
      </c>
      <c r="B189" s="18"/>
      <c r="C189" s="247">
        <f>C188+F188</f>
        <v>161</v>
      </c>
      <c r="D189" s="248"/>
      <c r="E189" s="248"/>
      <c r="F189" s="248"/>
      <c r="G189" s="249"/>
      <c r="H189" s="145" t="s">
        <v>73</v>
      </c>
      <c r="I189" s="131"/>
      <c r="J189" s="130">
        <f>SUM(E23:E26,E30:E34,E39:E63,E66:E71,E75:E79,E84:E87,E92:E93,E96:E102,E112:E113,E117:E120,E123:E124,E132:E170,M23:M26,M30:M34,M39:M63,M66:M71,M75:M79,M84:M87,M92:M93,M96:M102,M112:M113,M117:M120,M123:M124,M132:M152,J184,J185)</f>
        <v>10603.939999999977</v>
      </c>
    </row>
    <row r="190" spans="1:28" ht="16.5" thickBot="1" x14ac:dyDescent="0.25">
      <c r="A190" s="176"/>
      <c r="B190" s="19"/>
      <c r="C190" s="250"/>
      <c r="D190" s="251"/>
      <c r="E190" s="251"/>
      <c r="F190" s="251"/>
      <c r="G190" s="252"/>
      <c r="H190" s="145" t="s">
        <v>79</v>
      </c>
      <c r="I190" s="134"/>
      <c r="J190" s="130">
        <v>13.9</v>
      </c>
    </row>
    <row r="191" spans="1:28" ht="15" thickBot="1" x14ac:dyDescent="0.25">
      <c r="H191" s="135" t="s">
        <v>74</v>
      </c>
      <c r="I191" s="135"/>
      <c r="J191" s="136">
        <f>SUM(J188,J189,J190)</f>
        <v>16105.939999999971</v>
      </c>
    </row>
    <row r="192" spans="1:28" ht="15" thickTop="1" x14ac:dyDescent="0.2"/>
    <row r="193" spans="1:19" ht="18" x14ac:dyDescent="0.25">
      <c r="A193" s="97" t="s">
        <v>50</v>
      </c>
    </row>
    <row r="194" spans="1:19" ht="29.25" customHeight="1" thickBot="1" x14ac:dyDescent="0.25"/>
    <row r="195" spans="1:19" ht="20.25" x14ac:dyDescent="0.2">
      <c r="A195" s="170" t="s">
        <v>85</v>
      </c>
      <c r="B195" s="171"/>
      <c r="C195" s="171"/>
      <c r="D195" s="171"/>
      <c r="E195" s="171"/>
      <c r="F195" s="171"/>
      <c r="G195" s="171"/>
      <c r="H195" s="171"/>
      <c r="I195" s="171"/>
      <c r="J195" s="171"/>
      <c r="K195" s="171"/>
      <c r="L195" s="171"/>
      <c r="M195" s="171"/>
      <c r="N195" s="171"/>
      <c r="O195" s="171"/>
      <c r="P195" s="171"/>
      <c r="Q195" s="171"/>
      <c r="R195" s="171"/>
      <c r="S195" s="172"/>
    </row>
    <row r="196" spans="1:19" x14ac:dyDescent="0.2">
      <c r="A196" s="173" t="s">
        <v>16</v>
      </c>
      <c r="B196" s="222" t="s">
        <v>17</v>
      </c>
      <c r="C196" s="223"/>
      <c r="D196" s="156" t="s">
        <v>51</v>
      </c>
      <c r="E196" s="157"/>
      <c r="F196" s="158"/>
      <c r="G196" s="156" t="s">
        <v>52</v>
      </c>
      <c r="H196" s="157"/>
      <c r="I196" s="157"/>
      <c r="J196" s="157"/>
      <c r="K196" s="157"/>
      <c r="L196" s="157"/>
      <c r="M196" s="157"/>
      <c r="N196" s="158"/>
      <c r="O196" s="156" t="s">
        <v>53</v>
      </c>
      <c r="P196" s="157"/>
      <c r="Q196" s="157"/>
      <c r="R196" s="157"/>
      <c r="S196" s="177"/>
    </row>
    <row r="197" spans="1:19" x14ac:dyDescent="0.2">
      <c r="A197" s="174"/>
      <c r="B197" s="224"/>
      <c r="C197" s="225"/>
      <c r="D197" s="159"/>
      <c r="E197" s="160"/>
      <c r="F197" s="161"/>
      <c r="G197" s="159"/>
      <c r="H197" s="160"/>
      <c r="I197" s="160"/>
      <c r="J197" s="160"/>
      <c r="K197" s="160"/>
      <c r="L197" s="160"/>
      <c r="M197" s="160"/>
      <c r="N197" s="161"/>
      <c r="O197" s="159"/>
      <c r="P197" s="160"/>
      <c r="Q197" s="160"/>
      <c r="R197" s="160"/>
      <c r="S197" s="178"/>
    </row>
    <row r="198" spans="1:19" hidden="1" x14ac:dyDescent="0.2">
      <c r="A198" s="76" t="s">
        <v>43</v>
      </c>
      <c r="B198" s="75"/>
      <c r="C198" s="75" t="s">
        <v>44</v>
      </c>
      <c r="D198" s="74" t="s">
        <v>59</v>
      </c>
      <c r="E198" s="74" t="s">
        <v>55</v>
      </c>
      <c r="F198" s="74" t="s">
        <v>57</v>
      </c>
      <c r="G198" s="75"/>
      <c r="H198" s="74" t="s">
        <v>49</v>
      </c>
      <c r="I198" s="74" t="s">
        <v>54</v>
      </c>
      <c r="J198" s="74" t="s">
        <v>61</v>
      </c>
      <c r="K198" s="74" t="s">
        <v>62</v>
      </c>
      <c r="L198" s="139"/>
      <c r="N198" s="74" t="s">
        <v>42</v>
      </c>
      <c r="O198" s="110" t="s">
        <v>78</v>
      </c>
      <c r="P198" s="74" t="s">
        <v>56</v>
      </c>
      <c r="Q198" s="74" t="s">
        <v>65</v>
      </c>
      <c r="R198" s="74" t="s">
        <v>60</v>
      </c>
      <c r="S198" s="106" t="s">
        <v>63</v>
      </c>
    </row>
    <row r="199" spans="1:19" hidden="1" x14ac:dyDescent="0.2">
      <c r="A199" s="100">
        <f>COUNTIFS($D$16:$D$176,A198,$H$16:$H$176,"Market")</f>
        <v>6</v>
      </c>
      <c r="B199" s="27"/>
      <c r="C199" s="100">
        <f>COUNTIFS($D$16:$D$176,C198,$H$16:$H$176,"Market")</f>
        <v>12</v>
      </c>
      <c r="D199" s="100">
        <f>COUNTIFS($D$16:$D$176,D198,$H$16:$H$176,"Market")</f>
        <v>2</v>
      </c>
      <c r="E199" s="100">
        <f>COUNTIFS($D$16:$D$176,E198,$H$16:$H$176,"Market")</f>
        <v>7</v>
      </c>
      <c r="F199" s="100">
        <f>COUNTIFS($D$16:$D$176,F198,$H$16:$H$176,"Market")</f>
        <v>0</v>
      </c>
      <c r="G199" s="27"/>
      <c r="H199" s="100">
        <f>COUNTIFS($D$16:$D$176,H198,$H$16:$H$176,"Market")</f>
        <v>17</v>
      </c>
      <c r="I199" s="100">
        <f>COUNTIFS($D$16:$D$176,I198,$H$16:$H$176,"Market")</f>
        <v>18</v>
      </c>
      <c r="J199" s="100">
        <f>COUNTIFS($D$16:$D$176,J198,$H$16:$H$176,"Market")</f>
        <v>5</v>
      </c>
      <c r="K199" s="100">
        <f>COUNTIFS($D$16:$D$176,K198,$H$16:$H$176,"Market")</f>
        <v>0</v>
      </c>
      <c r="L199" s="15"/>
      <c r="N199" s="100">
        <f t="shared" ref="N199:S199" si="44">COUNTIFS($D$16:$D$176,N198,$H$16:$H$176,"Market")</f>
        <v>14</v>
      </c>
      <c r="O199" s="100">
        <f t="shared" si="44"/>
        <v>2</v>
      </c>
      <c r="P199" s="100">
        <f t="shared" si="44"/>
        <v>12</v>
      </c>
      <c r="Q199" s="100">
        <f t="shared" si="44"/>
        <v>1</v>
      </c>
      <c r="R199" s="100">
        <f t="shared" si="44"/>
        <v>9</v>
      </c>
      <c r="S199" s="107">
        <f t="shared" si="44"/>
        <v>0</v>
      </c>
    </row>
    <row r="200" spans="1:19" hidden="1" x14ac:dyDescent="0.2">
      <c r="A200" s="93"/>
      <c r="B200" s="84"/>
      <c r="C200" s="13"/>
      <c r="D200" s="109"/>
      <c r="E200" s="13"/>
      <c r="F200" s="29"/>
      <c r="G200" s="32"/>
      <c r="H200" s="29"/>
      <c r="I200" s="29"/>
      <c r="J200" s="29"/>
      <c r="K200" s="29"/>
      <c r="L200" s="29"/>
      <c r="N200" s="29"/>
      <c r="O200" s="32"/>
      <c r="P200" s="30"/>
      <c r="S200" s="108"/>
    </row>
    <row r="201" spans="1:19" ht="15" x14ac:dyDescent="0.2">
      <c r="A201" s="125">
        <f>SUM(A199)</f>
        <v>6</v>
      </c>
      <c r="B201" s="189">
        <f>SUM(B199:C199)</f>
        <v>12</v>
      </c>
      <c r="C201" s="190"/>
      <c r="D201" s="183">
        <f>SUM(D199:F199)</f>
        <v>9</v>
      </c>
      <c r="E201" s="184"/>
      <c r="F201" s="185"/>
      <c r="G201" s="189">
        <f>SUM(G199:N199)</f>
        <v>54</v>
      </c>
      <c r="H201" s="190"/>
      <c r="I201" s="190"/>
      <c r="J201" s="190"/>
      <c r="K201" s="190"/>
      <c r="L201" s="190"/>
      <c r="M201" s="190"/>
      <c r="N201" s="191"/>
      <c r="O201" s="186">
        <f>SUM(O199:S199)</f>
        <v>24</v>
      </c>
      <c r="P201" s="187"/>
      <c r="Q201" s="187"/>
      <c r="R201" s="187"/>
      <c r="S201" s="188"/>
    </row>
    <row r="202" spans="1:19" ht="14.45" customHeight="1" x14ac:dyDescent="0.2">
      <c r="A202" s="192">
        <f>A201/C188</f>
        <v>5.7142857142857141E-2</v>
      </c>
      <c r="B202" s="179">
        <f>(B201+D201)/C188</f>
        <v>0.2</v>
      </c>
      <c r="C202" s="179"/>
      <c r="D202" s="179"/>
      <c r="E202" s="179"/>
      <c r="F202" s="179"/>
      <c r="G202" s="179">
        <f>(G201)/C188</f>
        <v>0.51428571428571423</v>
      </c>
      <c r="H202" s="179"/>
      <c r="I202" s="179"/>
      <c r="J202" s="179"/>
      <c r="K202" s="179"/>
      <c r="L202" s="179"/>
      <c r="M202" s="179"/>
      <c r="N202" s="179"/>
      <c r="O202" s="179">
        <f>(O201)/C188</f>
        <v>0.22857142857142856</v>
      </c>
      <c r="P202" s="179"/>
      <c r="Q202" s="179"/>
      <c r="R202" s="179"/>
      <c r="S202" s="180"/>
    </row>
    <row r="203" spans="1:19" ht="14.65" customHeight="1" thickBot="1" x14ac:dyDescent="0.25">
      <c r="A203" s="193"/>
      <c r="B203" s="181"/>
      <c r="C203" s="181"/>
      <c r="D203" s="181"/>
      <c r="E203" s="181"/>
      <c r="F203" s="181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2"/>
    </row>
    <row r="204" spans="1:19" ht="30" x14ac:dyDescent="0.2">
      <c r="A204" s="95" t="s">
        <v>87</v>
      </c>
      <c r="B204" s="81">
        <f>SUM(A199:S199)</f>
        <v>105</v>
      </c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N204" s="73"/>
      <c r="O204" s="73"/>
    </row>
    <row r="206" spans="1:19" ht="15" thickBot="1" x14ac:dyDescent="0.25"/>
    <row r="207" spans="1:19" ht="20.100000000000001" customHeight="1" x14ac:dyDescent="0.2">
      <c r="A207" s="229" t="s">
        <v>25</v>
      </c>
      <c r="B207" s="230"/>
      <c r="C207" s="230"/>
      <c r="D207" s="230"/>
      <c r="E207" s="230"/>
      <c r="F207" s="230"/>
      <c r="G207" s="230"/>
      <c r="H207" s="230"/>
      <c r="I207" s="230"/>
      <c r="J207" s="230"/>
      <c r="K207" s="231"/>
      <c r="L207" s="143"/>
    </row>
    <row r="208" spans="1:19" ht="15" customHeight="1" x14ac:dyDescent="0.2">
      <c r="A208" s="154" t="s">
        <v>16</v>
      </c>
      <c r="B208" s="156" t="s">
        <v>17</v>
      </c>
      <c r="C208" s="157"/>
      <c r="D208" s="157" t="s">
        <v>51</v>
      </c>
      <c r="E208" s="158"/>
      <c r="F208" s="156" t="s">
        <v>52</v>
      </c>
      <c r="G208" s="157"/>
      <c r="H208" s="157"/>
      <c r="I208" s="232" t="s">
        <v>53</v>
      </c>
      <c r="J208" s="233"/>
      <c r="K208" s="234"/>
      <c r="L208" s="140"/>
    </row>
    <row r="209" spans="1:12" ht="13.9" customHeight="1" x14ac:dyDescent="0.2">
      <c r="A209" s="155"/>
      <c r="B209" s="159"/>
      <c r="C209" s="160"/>
      <c r="D209" s="160"/>
      <c r="E209" s="161"/>
      <c r="F209" s="159"/>
      <c r="G209" s="160"/>
      <c r="H209" s="160"/>
      <c r="I209" s="235"/>
      <c r="J209" s="236"/>
      <c r="K209" s="237"/>
      <c r="L209" s="140"/>
    </row>
    <row r="210" spans="1:12" ht="0.6" hidden="1" customHeight="1" x14ac:dyDescent="0.2">
      <c r="A210" s="111" t="s">
        <v>48</v>
      </c>
      <c r="B210" s="112"/>
      <c r="C210" s="114" t="s">
        <v>47</v>
      </c>
      <c r="D210" s="112" t="s">
        <v>6</v>
      </c>
      <c r="E210" s="112" t="s">
        <v>57</v>
      </c>
      <c r="F210" s="112" t="s">
        <v>20</v>
      </c>
      <c r="G210" s="112" t="s">
        <v>37</v>
      </c>
      <c r="H210" s="112" t="s">
        <v>64</v>
      </c>
      <c r="I210" s="112" t="s">
        <v>36</v>
      </c>
      <c r="J210" s="112" t="s">
        <v>7</v>
      </c>
      <c r="K210" s="113" t="s">
        <v>58</v>
      </c>
      <c r="L210" s="12"/>
    </row>
    <row r="211" spans="1:12" hidden="1" x14ac:dyDescent="0.2">
      <c r="A211" s="20">
        <f>COUNTIFS($D16:$D176,A210,$H16:$H176,"AR")</f>
        <v>0</v>
      </c>
      <c r="B211" s="27"/>
      <c r="C211" s="15">
        <f>COUNTIFS($D16:$D176,C210,$H16:$H176,"AR")</f>
        <v>6</v>
      </c>
      <c r="D211" s="28">
        <f>COUNTIFS($D16:$D176,D210,$H16:$H176,"AR")</f>
        <v>0</v>
      </c>
      <c r="E211" s="100">
        <f>COUNTIFS($D$16:$D$176,E210,$H$16:$H$176,"AR")</f>
        <v>0</v>
      </c>
      <c r="F211" s="27">
        <f t="shared" ref="F211:K211" si="45">COUNTIFS($D16:$D176,F210,$H16:$H176,"AR")</f>
        <v>0</v>
      </c>
      <c r="G211" s="15">
        <f t="shared" si="45"/>
        <v>0</v>
      </c>
      <c r="H211" s="15">
        <f t="shared" si="45"/>
        <v>0</v>
      </c>
      <c r="I211" s="27">
        <f t="shared" si="45"/>
        <v>0</v>
      </c>
      <c r="J211" s="15">
        <f t="shared" si="45"/>
        <v>0</v>
      </c>
      <c r="K211" s="69">
        <f t="shared" si="45"/>
        <v>0</v>
      </c>
      <c r="L211" s="15"/>
    </row>
    <row r="212" spans="1:12" hidden="1" x14ac:dyDescent="0.2">
      <c r="A212" s="94"/>
      <c r="B212" s="85"/>
      <c r="C212" s="26"/>
      <c r="D212" s="22"/>
      <c r="E212" s="26"/>
      <c r="F212" s="22"/>
      <c r="G212" s="26"/>
      <c r="H212" s="26"/>
      <c r="I212" s="22"/>
      <c r="J212" s="26"/>
      <c r="K212" s="119"/>
    </row>
    <row r="213" spans="1:12" ht="14.45" customHeight="1" x14ac:dyDescent="0.2">
      <c r="A213" s="72">
        <f>SUM(A211:A211)</f>
        <v>0</v>
      </c>
      <c r="B213" s="168">
        <f>SUM(B211:D211)</f>
        <v>6</v>
      </c>
      <c r="C213" s="169"/>
      <c r="D213" s="168">
        <f>SUM(D211:E211)</f>
        <v>0</v>
      </c>
      <c r="E213" s="246"/>
      <c r="F213" s="168">
        <f>SUM(F211:H211)</f>
        <v>0</v>
      </c>
      <c r="G213" s="169"/>
      <c r="H213" s="169"/>
      <c r="I213" s="168">
        <f>SUM(I211+J211+K211)</f>
        <v>0</v>
      </c>
      <c r="J213" s="169"/>
      <c r="K213" s="242"/>
      <c r="L213" s="141"/>
    </row>
    <row r="214" spans="1:12" ht="14.45" customHeight="1" x14ac:dyDescent="0.2">
      <c r="A214" s="152">
        <f>A213/$B$216</f>
        <v>0</v>
      </c>
      <c r="B214" s="162">
        <f>SUM(B213:E213)/$B$216</f>
        <v>1</v>
      </c>
      <c r="C214" s="163"/>
      <c r="D214" s="163"/>
      <c r="E214" s="164"/>
      <c r="F214" s="162">
        <f>F213/$B$216</f>
        <v>0</v>
      </c>
      <c r="G214" s="163"/>
      <c r="H214" s="164"/>
      <c r="I214" s="238">
        <f>I213/$B$216</f>
        <v>0</v>
      </c>
      <c r="J214" s="239"/>
      <c r="K214" s="240"/>
      <c r="L214" s="137"/>
    </row>
    <row r="215" spans="1:12" ht="14.65" customHeight="1" thickBot="1" x14ac:dyDescent="0.25">
      <c r="A215" s="153"/>
      <c r="B215" s="165"/>
      <c r="C215" s="166"/>
      <c r="D215" s="166"/>
      <c r="E215" s="167"/>
      <c r="F215" s="165"/>
      <c r="G215" s="166"/>
      <c r="H215" s="167"/>
      <c r="I215" s="165"/>
      <c r="J215" s="166"/>
      <c r="K215" s="241"/>
      <c r="L215" s="137"/>
    </row>
    <row r="216" spans="1:12" ht="15" x14ac:dyDescent="0.25">
      <c r="A216" s="96" t="s">
        <v>27</v>
      </c>
      <c r="B216" s="80">
        <f>SUM(A211:K211)</f>
        <v>6</v>
      </c>
      <c r="F216" s="29"/>
      <c r="G216" s="29"/>
      <c r="H216" s="29"/>
      <c r="I216" s="29"/>
      <c r="J216" s="29"/>
    </row>
    <row r="217" spans="1:12" x14ac:dyDescent="0.2">
      <c r="C217" s="29"/>
      <c r="D217" s="29"/>
      <c r="E217" s="29"/>
      <c r="F217" s="29"/>
      <c r="G217" s="29"/>
      <c r="H217" s="29"/>
      <c r="I217" s="29"/>
      <c r="J217" s="29"/>
    </row>
    <row r="218" spans="1:12" ht="15" thickBot="1" x14ac:dyDescent="0.25">
      <c r="C218" s="29"/>
      <c r="D218" s="29"/>
      <c r="E218" s="29"/>
      <c r="F218" s="29"/>
      <c r="G218" s="29"/>
      <c r="H218" s="29"/>
      <c r="I218" s="29"/>
      <c r="J218" s="29"/>
    </row>
    <row r="219" spans="1:12" ht="20.100000000000001" customHeight="1" x14ac:dyDescent="0.2">
      <c r="A219" s="226" t="s">
        <v>26</v>
      </c>
      <c r="B219" s="227"/>
      <c r="C219" s="227"/>
      <c r="D219" s="227"/>
      <c r="E219" s="227"/>
      <c r="F219" s="227"/>
      <c r="G219" s="227"/>
      <c r="H219" s="227"/>
      <c r="I219" s="227"/>
      <c r="J219" s="227"/>
      <c r="K219" s="228"/>
      <c r="L219" s="143"/>
    </row>
    <row r="220" spans="1:12" ht="15" customHeight="1" x14ac:dyDescent="0.2">
      <c r="A220" s="154" t="s">
        <v>16</v>
      </c>
      <c r="B220" s="156" t="s">
        <v>17</v>
      </c>
      <c r="C220" s="157"/>
      <c r="D220" s="157" t="s">
        <v>51</v>
      </c>
      <c r="E220" s="158"/>
      <c r="F220" s="156" t="s">
        <v>52</v>
      </c>
      <c r="G220" s="157"/>
      <c r="H220" s="158"/>
      <c r="I220" s="232" t="s">
        <v>53</v>
      </c>
      <c r="J220" s="233"/>
      <c r="K220" s="234"/>
      <c r="L220" s="140"/>
    </row>
    <row r="221" spans="1:12" ht="13.9" customHeight="1" x14ac:dyDescent="0.2">
      <c r="A221" s="155"/>
      <c r="B221" s="159"/>
      <c r="C221" s="160"/>
      <c r="D221" s="160"/>
      <c r="E221" s="161"/>
      <c r="F221" s="159"/>
      <c r="G221" s="160"/>
      <c r="H221" s="161"/>
      <c r="I221" s="235"/>
      <c r="J221" s="236"/>
      <c r="K221" s="237"/>
      <c r="L221" s="140"/>
    </row>
    <row r="222" spans="1:12" hidden="1" x14ac:dyDescent="0.2">
      <c r="A222" s="117" t="s">
        <v>48</v>
      </c>
      <c r="B222" s="78"/>
      <c r="C222" s="116" t="s">
        <v>46</v>
      </c>
      <c r="D222" s="78" t="s">
        <v>6</v>
      </c>
      <c r="E222" s="78" t="s">
        <v>57</v>
      </c>
      <c r="F222" s="78" t="s">
        <v>62</v>
      </c>
      <c r="G222" s="78" t="s">
        <v>42</v>
      </c>
      <c r="H222" s="78" t="s">
        <v>64</v>
      </c>
      <c r="I222" s="78" t="s">
        <v>36</v>
      </c>
      <c r="J222" s="78" t="s">
        <v>7</v>
      </c>
      <c r="K222" s="118" t="s">
        <v>58</v>
      </c>
      <c r="L222" s="12"/>
    </row>
    <row r="223" spans="1:12" hidden="1" x14ac:dyDescent="0.2">
      <c r="A223" s="20">
        <f>COUNTIFS($D16:$D176,A222,$H16:$H176,"SR")</f>
        <v>0</v>
      </c>
      <c r="B223" s="27"/>
      <c r="C223" s="15">
        <f t="shared" ref="C223:K223" si="46">COUNTIFS($D16:$D176,C222,$H16:$H176,"SR")</f>
        <v>0</v>
      </c>
      <c r="D223" s="27">
        <f t="shared" si="46"/>
        <v>0</v>
      </c>
      <c r="E223" s="28">
        <f t="shared" si="46"/>
        <v>17</v>
      </c>
      <c r="F223" s="27">
        <f t="shared" si="46"/>
        <v>3</v>
      </c>
      <c r="G223" s="27">
        <f t="shared" si="46"/>
        <v>8</v>
      </c>
      <c r="H223" s="27">
        <f t="shared" si="46"/>
        <v>0</v>
      </c>
      <c r="I223" s="27">
        <f t="shared" si="46"/>
        <v>0</v>
      </c>
      <c r="J223" s="15">
        <f t="shared" si="46"/>
        <v>0</v>
      </c>
      <c r="K223" s="69">
        <f t="shared" si="46"/>
        <v>2</v>
      </c>
      <c r="L223" s="15"/>
    </row>
    <row r="224" spans="1:12" hidden="1" x14ac:dyDescent="0.2">
      <c r="A224" s="94"/>
      <c r="B224" s="85"/>
      <c r="C224" s="26"/>
      <c r="D224" s="22"/>
      <c r="E224" s="23"/>
      <c r="F224" s="22"/>
      <c r="G224" s="26"/>
      <c r="H224" s="26"/>
      <c r="I224" s="22"/>
      <c r="J224" s="26"/>
      <c r="K224" s="119"/>
    </row>
    <row r="225" spans="1:12" ht="15" customHeight="1" x14ac:dyDescent="0.2">
      <c r="A225" s="72">
        <f>SUM(A223:A223)</f>
        <v>0</v>
      </c>
      <c r="B225" s="168">
        <f>SUM(B223:C223)</f>
        <v>0</v>
      </c>
      <c r="C225" s="169"/>
      <c r="D225" s="168">
        <f>SUM(D223:E223)</f>
        <v>17</v>
      </c>
      <c r="E225" s="246"/>
      <c r="F225" s="168">
        <f>SUM(F223:H223)</f>
        <v>11</v>
      </c>
      <c r="G225" s="169"/>
      <c r="H225" s="169"/>
      <c r="I225" s="168">
        <f>SUM(I223+J223+K223)</f>
        <v>2</v>
      </c>
      <c r="J225" s="169"/>
      <c r="K225" s="242"/>
      <c r="L225" s="141"/>
    </row>
    <row r="226" spans="1:12" ht="14.45" customHeight="1" x14ac:dyDescent="0.2">
      <c r="A226" s="152">
        <f>(A225)/B228</f>
        <v>0</v>
      </c>
      <c r="B226" s="162">
        <f>(B225+D225)/B228</f>
        <v>0.56666666666666665</v>
      </c>
      <c r="C226" s="163"/>
      <c r="D226" s="163"/>
      <c r="E226" s="164"/>
      <c r="F226" s="162">
        <f>F225/B228</f>
        <v>0.36666666666666664</v>
      </c>
      <c r="G226" s="163"/>
      <c r="H226" s="164"/>
      <c r="I226" s="238">
        <f>I225/B228</f>
        <v>6.6666666666666666E-2</v>
      </c>
      <c r="J226" s="239"/>
      <c r="K226" s="240"/>
      <c r="L226" s="137"/>
    </row>
    <row r="227" spans="1:12" ht="14.65" customHeight="1" thickBot="1" x14ac:dyDescent="0.25">
      <c r="A227" s="153"/>
      <c r="B227" s="165"/>
      <c r="C227" s="166"/>
      <c r="D227" s="166"/>
      <c r="E227" s="167"/>
      <c r="F227" s="165"/>
      <c r="G227" s="166"/>
      <c r="H227" s="167"/>
      <c r="I227" s="165"/>
      <c r="J227" s="166"/>
      <c r="K227" s="241"/>
      <c r="L227" s="137"/>
    </row>
    <row r="228" spans="1:12" ht="15" x14ac:dyDescent="0.25">
      <c r="A228" s="96" t="s">
        <v>28</v>
      </c>
      <c r="B228" s="80">
        <f>SUM(A223:K223)</f>
        <v>30</v>
      </c>
      <c r="F228" s="29"/>
      <c r="G228" s="29"/>
      <c r="H228" s="29"/>
      <c r="I228" s="29"/>
      <c r="J228" s="29"/>
    </row>
    <row r="229" spans="1:12" x14ac:dyDescent="0.2">
      <c r="C229" s="29"/>
      <c r="D229" s="29"/>
      <c r="E229" s="29"/>
      <c r="F229" s="29"/>
      <c r="G229" s="29"/>
      <c r="H229" s="29"/>
      <c r="I229" s="29"/>
      <c r="J229" s="29"/>
    </row>
    <row r="230" spans="1:12" ht="15" thickBot="1" x14ac:dyDescent="0.25">
      <c r="C230" s="29"/>
      <c r="D230" s="29"/>
      <c r="E230" s="29"/>
      <c r="F230" s="29"/>
      <c r="G230" s="29"/>
      <c r="H230" s="29"/>
      <c r="I230" s="29"/>
      <c r="J230" s="29"/>
    </row>
    <row r="231" spans="1:12" ht="20.100000000000001" customHeight="1" x14ac:dyDescent="0.2">
      <c r="A231" s="243" t="s">
        <v>29</v>
      </c>
      <c r="B231" s="244"/>
      <c r="C231" s="244"/>
      <c r="D231" s="244"/>
      <c r="E231" s="244"/>
      <c r="F231" s="244"/>
      <c r="G231" s="244"/>
      <c r="H231" s="244"/>
      <c r="I231" s="244"/>
      <c r="J231" s="244"/>
      <c r="K231" s="245"/>
      <c r="L231" s="143"/>
    </row>
    <row r="232" spans="1:12" ht="15" customHeight="1" x14ac:dyDescent="0.2">
      <c r="A232" s="154" t="s">
        <v>16</v>
      </c>
      <c r="B232" s="156" t="s">
        <v>17</v>
      </c>
      <c r="C232" s="157"/>
      <c r="D232" s="157" t="s">
        <v>51</v>
      </c>
      <c r="E232" s="158"/>
      <c r="F232" s="156" t="s">
        <v>52</v>
      </c>
      <c r="G232" s="157"/>
      <c r="H232" s="158"/>
      <c r="I232" s="232" t="s">
        <v>53</v>
      </c>
      <c r="J232" s="233"/>
      <c r="K232" s="234"/>
      <c r="L232" s="140"/>
    </row>
    <row r="233" spans="1:12" ht="13.9" customHeight="1" x14ac:dyDescent="0.2">
      <c r="A233" s="155"/>
      <c r="B233" s="159"/>
      <c r="C233" s="160"/>
      <c r="D233" s="160"/>
      <c r="E233" s="161"/>
      <c r="F233" s="159"/>
      <c r="G233" s="160"/>
      <c r="H233" s="161"/>
      <c r="I233" s="235"/>
      <c r="J233" s="236"/>
      <c r="K233" s="237"/>
      <c r="L233" s="140"/>
    </row>
    <row r="234" spans="1:12" hidden="1" x14ac:dyDescent="0.2">
      <c r="A234" s="120" t="s">
        <v>48</v>
      </c>
      <c r="B234" s="79"/>
      <c r="C234" s="79" t="s">
        <v>47</v>
      </c>
      <c r="D234" s="79" t="s">
        <v>6</v>
      </c>
      <c r="E234" s="79" t="s">
        <v>57</v>
      </c>
      <c r="F234" s="79" t="s">
        <v>49</v>
      </c>
      <c r="G234" s="79" t="s">
        <v>42</v>
      </c>
      <c r="H234" s="79" t="s">
        <v>64</v>
      </c>
      <c r="I234" s="79" t="s">
        <v>36</v>
      </c>
      <c r="J234" s="79" t="s">
        <v>7</v>
      </c>
      <c r="K234" s="121" t="s">
        <v>58</v>
      </c>
      <c r="L234" s="142"/>
    </row>
    <row r="235" spans="1:12" hidden="1" x14ac:dyDescent="0.2">
      <c r="A235" s="20">
        <f t="shared" ref="A235:K235" si="47">COUNTIFS($D16:$D176,A234,$H16:$H176,"SO")</f>
        <v>0</v>
      </c>
      <c r="B235" s="27">
        <f t="shared" si="47"/>
        <v>0</v>
      </c>
      <c r="C235" s="15">
        <f t="shared" si="47"/>
        <v>0</v>
      </c>
      <c r="D235" s="100">
        <f t="shared" si="47"/>
        <v>0</v>
      </c>
      <c r="E235" s="27">
        <f t="shared" si="47"/>
        <v>7</v>
      </c>
      <c r="F235" s="122">
        <f t="shared" si="47"/>
        <v>1</v>
      </c>
      <c r="G235" s="15">
        <f t="shared" si="47"/>
        <v>7</v>
      </c>
      <c r="H235" s="15">
        <f t="shared" si="47"/>
        <v>2</v>
      </c>
      <c r="I235" s="27">
        <f t="shared" si="47"/>
        <v>0</v>
      </c>
      <c r="J235" s="69">
        <f t="shared" si="47"/>
        <v>0</v>
      </c>
      <c r="K235" s="69">
        <f t="shared" si="47"/>
        <v>3</v>
      </c>
      <c r="L235" s="15"/>
    </row>
    <row r="236" spans="1:12" hidden="1" x14ac:dyDescent="0.2">
      <c r="A236" s="94"/>
      <c r="B236" s="85"/>
      <c r="C236" s="26"/>
      <c r="D236" s="23"/>
      <c r="E236" s="22"/>
      <c r="F236" s="22"/>
      <c r="G236" s="26"/>
      <c r="H236" s="26"/>
      <c r="I236" s="22"/>
      <c r="J236" s="77"/>
      <c r="K236" s="119"/>
    </row>
    <row r="237" spans="1:12" x14ac:dyDescent="0.2">
      <c r="A237" s="72">
        <f>SUM(A235:A235)</f>
        <v>0</v>
      </c>
      <c r="B237" s="168">
        <f>SUM(B235:C235)</f>
        <v>0</v>
      </c>
      <c r="C237" s="169"/>
      <c r="D237" s="115"/>
      <c r="E237" s="24">
        <f>SUM(E235)</f>
        <v>7</v>
      </c>
      <c r="F237" s="168">
        <f>SUM(F235:H235)</f>
        <v>10</v>
      </c>
      <c r="G237" s="169"/>
      <c r="H237" s="169"/>
      <c r="I237" s="168">
        <f>SUM(I235+J235+K235)</f>
        <v>3</v>
      </c>
      <c r="J237" s="169"/>
      <c r="K237" s="242"/>
      <c r="L237" s="141"/>
    </row>
    <row r="238" spans="1:12" ht="14.45" customHeight="1" x14ac:dyDescent="0.2">
      <c r="A238" s="152">
        <f>(A237)/B240</f>
        <v>0</v>
      </c>
      <c r="B238" s="162">
        <f>SUM(B237:E237)/B240</f>
        <v>0.35</v>
      </c>
      <c r="C238" s="163"/>
      <c r="D238" s="163"/>
      <c r="E238" s="164"/>
      <c r="F238" s="162">
        <f>F237/B240</f>
        <v>0.5</v>
      </c>
      <c r="G238" s="163"/>
      <c r="H238" s="164"/>
      <c r="I238" s="238">
        <f>I237/B240</f>
        <v>0.15</v>
      </c>
      <c r="J238" s="239"/>
      <c r="K238" s="240"/>
      <c r="L238" s="137"/>
    </row>
    <row r="239" spans="1:12" ht="14.65" customHeight="1" thickBot="1" x14ac:dyDescent="0.25">
      <c r="A239" s="153"/>
      <c r="B239" s="165"/>
      <c r="C239" s="166"/>
      <c r="D239" s="166"/>
      <c r="E239" s="167"/>
      <c r="F239" s="165"/>
      <c r="G239" s="166"/>
      <c r="H239" s="167"/>
      <c r="I239" s="165"/>
      <c r="J239" s="166"/>
      <c r="K239" s="241"/>
      <c r="L239" s="137"/>
    </row>
    <row r="240" spans="1:12" ht="15" x14ac:dyDescent="0.25">
      <c r="A240" s="96" t="s">
        <v>30</v>
      </c>
      <c r="B240" s="80">
        <f>SUM(A235:K235)</f>
        <v>20</v>
      </c>
      <c r="F240" s="29"/>
      <c r="G240" s="29"/>
      <c r="H240" s="29"/>
      <c r="I240" s="29"/>
      <c r="J240" s="29"/>
    </row>
  </sheetData>
  <autoFilter ref="A15:K178" xr:uid="{6B8D8414-E490-4B6C-A0D3-E382069FD486}"/>
  <mergeCells count="73">
    <mergeCell ref="C189:G190"/>
    <mergeCell ref="C183:E183"/>
    <mergeCell ref="F183:G183"/>
    <mergeCell ref="H184:I184"/>
    <mergeCell ref="H185:I185"/>
    <mergeCell ref="H188:I188"/>
    <mergeCell ref="H183:I183"/>
    <mergeCell ref="H186:I186"/>
    <mergeCell ref="I225:K225"/>
    <mergeCell ref="I226:K227"/>
    <mergeCell ref="B237:C237"/>
    <mergeCell ref="B232:C233"/>
    <mergeCell ref="D232:E233"/>
    <mergeCell ref="I237:K237"/>
    <mergeCell ref="F237:H237"/>
    <mergeCell ref="A238:A239"/>
    <mergeCell ref="A219:K219"/>
    <mergeCell ref="A207:K207"/>
    <mergeCell ref="I208:K209"/>
    <mergeCell ref="I214:K215"/>
    <mergeCell ref="I213:K213"/>
    <mergeCell ref="F214:H215"/>
    <mergeCell ref="A208:A209"/>
    <mergeCell ref="I220:K221"/>
    <mergeCell ref="A231:K231"/>
    <mergeCell ref="I232:K233"/>
    <mergeCell ref="D213:E213"/>
    <mergeCell ref="F238:H239"/>
    <mergeCell ref="B238:E239"/>
    <mergeCell ref="I238:K239"/>
    <mergeCell ref="B225:C225"/>
    <mergeCell ref="B12:C12"/>
    <mergeCell ref="C2:M5"/>
    <mergeCell ref="D12:I12"/>
    <mergeCell ref="A1:B5"/>
    <mergeCell ref="D13:E13"/>
    <mergeCell ref="F13:G13"/>
    <mergeCell ref="C1:M1"/>
    <mergeCell ref="H13:I13"/>
    <mergeCell ref="B13:C13"/>
    <mergeCell ref="A189:A190"/>
    <mergeCell ref="F208:H209"/>
    <mergeCell ref="O196:S197"/>
    <mergeCell ref="O202:S203"/>
    <mergeCell ref="G196:N197"/>
    <mergeCell ref="D196:F197"/>
    <mergeCell ref="D201:F201"/>
    <mergeCell ref="O201:S201"/>
    <mergeCell ref="G202:N203"/>
    <mergeCell ref="B202:F203"/>
    <mergeCell ref="G201:N201"/>
    <mergeCell ref="A202:A203"/>
    <mergeCell ref="B201:C201"/>
    <mergeCell ref="B196:C197"/>
    <mergeCell ref="B208:C209"/>
    <mergeCell ref="D208:E209"/>
    <mergeCell ref="B213:C213"/>
    <mergeCell ref="A195:S195"/>
    <mergeCell ref="F213:H213"/>
    <mergeCell ref="B214:E215"/>
    <mergeCell ref="A196:A197"/>
    <mergeCell ref="A214:A215"/>
    <mergeCell ref="A220:A221"/>
    <mergeCell ref="A232:A233"/>
    <mergeCell ref="F232:H233"/>
    <mergeCell ref="A226:A227"/>
    <mergeCell ref="B226:E227"/>
    <mergeCell ref="F220:H221"/>
    <mergeCell ref="B220:C221"/>
    <mergeCell ref="D220:E221"/>
    <mergeCell ref="F226:H227"/>
    <mergeCell ref="F225:H225"/>
    <mergeCell ref="D225:E225"/>
  </mergeCells>
  <phoneticPr fontId="1" type="noConversion"/>
  <dataValidations disablePrompts="1" count="1">
    <dataValidation type="list" allowBlank="1" showInputMessage="1" showErrorMessage="1" sqref="I16:I176" xr:uid="{EECB5F34-D9A0-412D-93EF-F5DC542057F9}">
      <formula1>"0, 1, 2"</formula1>
    </dataValidation>
  </dataValidations>
  <pageMargins left="0.7" right="0.7" top="0.75" bottom="0.75" header="0.3" footer="0.3"/>
  <pageSetup paperSize="8" scale="5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59dc6c-2bde-4ec4-a7b4-712d3490dd45">
      <Terms xmlns="http://schemas.microsoft.com/office/infopath/2007/PartnerControls"/>
    </lcf76f155ced4ddcb4097134ff3c332f>
    <TaxCatchAll xmlns="174e045e-76de-4de7-8500-d7d54e079b2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80560026488C459B4480F345376E96" ma:contentTypeVersion="17" ma:contentTypeDescription="Create a new document." ma:contentTypeScope="" ma:versionID="8756d59f39cb9dd5bb3c8c77ad2ab74b">
  <xsd:schema xmlns:xsd="http://www.w3.org/2001/XMLSchema" xmlns:xs="http://www.w3.org/2001/XMLSchema" xmlns:p="http://schemas.microsoft.com/office/2006/metadata/properties" xmlns:ns2="5159dc6c-2bde-4ec4-a7b4-712d3490dd45" xmlns:ns3="174e045e-76de-4de7-8500-d7d54e079b28" targetNamespace="http://schemas.microsoft.com/office/2006/metadata/properties" ma:root="true" ma:fieldsID="cc03f998651f79368d785e70aacf60f6" ns2:_="" ns3:_="">
    <xsd:import namespace="5159dc6c-2bde-4ec4-a7b4-712d3490dd45"/>
    <xsd:import namespace="174e045e-76de-4de7-8500-d7d54e079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9dc6c-2bde-4ec4-a7b4-712d3490dd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ea69649-574e-4518-a16c-1c0dcc504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e045e-76de-4de7-8500-d7d54e079b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44eb5fe-a64f-4919-bbb3-72c742127426}" ma:internalName="TaxCatchAll" ma:showField="CatchAllData" ma:web="174e045e-76de-4de7-8500-d7d54e079b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2984E-F7C7-4195-BF87-8C2DB4AD36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D65DAE-87A2-4DCB-A0F8-482B7002A83A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32f65485-2489-44fd-aca1-9e35e13b527d"/>
    <ds:schemaRef ds:uri="http://schemas.microsoft.com/office/2006/documentManagement/types"/>
    <ds:schemaRef ds:uri="http://schemas.openxmlformats.org/package/2006/metadata/core-properties"/>
    <ds:schemaRef ds:uri="9e919fc9-1a5f-473a-9d70-3b0c3d8c3815"/>
  </ds:schemaRefs>
</ds:datastoreItem>
</file>

<file path=customXml/itemProps3.xml><?xml version="1.0" encoding="utf-8"?>
<ds:datastoreItem xmlns:ds="http://schemas.openxmlformats.org/officeDocument/2006/customXml" ds:itemID="{C7FC35D0-AB39-4F1D-A2D5-5B654CB3F54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D.01 - Plot by Plot</vt:lpstr>
      <vt:lpstr>'D.01 - Plot by Plot'!Print_Area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Savage (Linden Homes)</dc:creator>
  <cp:lastModifiedBy>David Pangbourne</cp:lastModifiedBy>
  <cp:lastPrinted>2025-10-06T11:26:31Z</cp:lastPrinted>
  <dcterms:created xsi:type="dcterms:W3CDTF">2020-10-09T08:23:26Z</dcterms:created>
  <dcterms:modified xsi:type="dcterms:W3CDTF">2025-10-06T11:26:57Z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0x0101000180560026488C459B4480F345376E96</vt:lpwstr>
  </property>
</Properties>
</file>