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gram Files (x86)\Mimecast\PATI\temp\42f6f12b-e84a-45fb-a732-cb811db96ce6\"/>
    </mc:Choice>
  </mc:AlternateContent>
  <xr:revisionPtr revIDLastSave="0" documentId="8_{CDD7FFA7-B22D-4F07-AC01-E4AAEC0E775B}" xr6:coauthVersionLast="36" xr6:coauthVersionMax="36" xr10:uidLastSave="{00000000-0000-0000-0000-000000000000}"/>
  <bookViews>
    <workbookView xWindow="1320" yWindow="-27885" windowWidth="34560" windowHeight="19920" xr2:uid="{6C810CFB-AE94-4D1C-9A02-64EC7998C1C3}"/>
  </bookViews>
  <sheets>
    <sheet name="D.01 - Plot by Plot" sheetId="5" r:id="rId1"/>
  </sheets>
  <definedNames>
    <definedName name="_xlnm._FilterDatabase" localSheetId="0" hidden="1">'D.01 - Plot by Plot'!$A$10:$K$152</definedName>
    <definedName name="_xlnm.Print_Area" localSheetId="0">'D.01 - Plot by Plot'!$A$1:$S$318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0" i="5" l="1"/>
  <c r="C200" i="5" s="1"/>
  <c r="A200" i="5"/>
  <c r="F200" i="5"/>
  <c r="E200" i="5"/>
  <c r="D200" i="5"/>
  <c r="A192" i="5"/>
  <c r="D192" i="5"/>
  <c r="E192" i="5"/>
  <c r="F192" i="5"/>
  <c r="C192" i="5"/>
  <c r="B192" i="5"/>
  <c r="A191" i="5"/>
  <c r="B191" i="5"/>
  <c r="C191" i="5" s="1"/>
  <c r="F191" i="5"/>
  <c r="E191" i="5"/>
  <c r="D191" i="5"/>
  <c r="C185" i="5"/>
  <c r="F183" i="5"/>
  <c r="E183" i="5"/>
  <c r="D183" i="5"/>
  <c r="C183" i="5"/>
  <c r="B183" i="5"/>
  <c r="B185" i="5"/>
  <c r="F174" i="5"/>
  <c r="E174" i="5"/>
  <c r="D174" i="5"/>
  <c r="C174" i="5"/>
  <c r="B174" i="5"/>
  <c r="A174" i="5"/>
  <c r="B176" i="5"/>
  <c r="F182" i="5"/>
  <c r="E182" i="5"/>
  <c r="D182" i="5"/>
  <c r="C182" i="5"/>
  <c r="F173" i="5"/>
  <c r="E173" i="5"/>
  <c r="D173" i="5"/>
  <c r="B173" i="5"/>
  <c r="A173" i="5"/>
  <c r="F162" i="5"/>
  <c r="F161" i="5"/>
  <c r="F160" i="5"/>
  <c r="C162" i="5"/>
  <c r="C161" i="5"/>
  <c r="C160" i="5"/>
  <c r="F159" i="5"/>
  <c r="C159" i="5"/>
  <c r="C158" i="5"/>
  <c r="F158" i="5"/>
  <c r="I151" i="5"/>
  <c r="F151" i="5"/>
  <c r="B151" i="5"/>
  <c r="M151" i="5"/>
  <c r="B203" i="5" l="1"/>
  <c r="B194" i="5"/>
  <c r="C194" i="5" s="1"/>
  <c r="C163" i="5"/>
  <c r="E160" i="5" s="1"/>
  <c r="C203" i="5" l="1"/>
  <c r="D201" i="5"/>
  <c r="B201" i="5"/>
  <c r="A201" i="5"/>
  <c r="F201" i="5"/>
  <c r="E201" i="5"/>
  <c r="C201" i="5"/>
  <c r="E162" i="5"/>
  <c r="E159" i="5"/>
  <c r="E161" i="5"/>
  <c r="E150" i="5" l="1"/>
  <c r="E149" i="5"/>
  <c r="E148" i="5"/>
  <c r="E147" i="5"/>
  <c r="E146" i="5"/>
  <c r="E145" i="5"/>
  <c r="E144" i="5"/>
  <c r="E143" i="5"/>
  <c r="E142" i="5"/>
  <c r="E135" i="5"/>
  <c r="E141" i="5"/>
  <c r="E139" i="5"/>
  <c r="E137" i="5"/>
  <c r="E140" i="5"/>
  <c r="E138" i="5"/>
  <c r="E134" i="5"/>
  <c r="E133" i="5"/>
  <c r="E132" i="5"/>
  <c r="E131" i="5"/>
  <c r="E130" i="5"/>
  <c r="E129" i="5"/>
  <c r="E128" i="5"/>
  <c r="E127" i="5"/>
  <c r="E120" i="5"/>
  <c r="E121" i="5"/>
  <c r="E122" i="5"/>
  <c r="E123" i="5"/>
  <c r="E124" i="5"/>
  <c r="E125" i="5"/>
  <c r="E126" i="5"/>
  <c r="E136" i="5"/>
  <c r="E119" i="5"/>
  <c r="E118" i="5"/>
  <c r="E112" i="5"/>
  <c r="E111" i="5"/>
  <c r="E109" i="5"/>
  <c r="E108" i="5"/>
  <c r="E106" i="5"/>
  <c r="E110" i="5"/>
  <c r="E107" i="5"/>
  <c r="E67" i="5"/>
  <c r="E73" i="5"/>
  <c r="E72" i="5"/>
  <c r="E71" i="5"/>
  <c r="E64" i="5"/>
  <c r="E76" i="5"/>
  <c r="E77" i="5"/>
  <c r="E93" i="5"/>
  <c r="E101" i="5"/>
  <c r="E100" i="5"/>
  <c r="E43" i="5"/>
  <c r="E39" i="5"/>
  <c r="E38" i="5"/>
  <c r="E37" i="5"/>
  <c r="E96" i="5"/>
  <c r="E90" i="5"/>
  <c r="E91" i="5"/>
  <c r="E83" i="5"/>
  <c r="E82" i="5"/>
  <c r="E81" i="5"/>
  <c r="E46" i="5"/>
  <c r="E45" i="5"/>
  <c r="E40" i="5"/>
  <c r="E35" i="5"/>
  <c r="E32" i="5"/>
  <c r="E87" i="5"/>
  <c r="E86" i="5"/>
  <c r="E85" i="5"/>
  <c r="E84" i="5"/>
  <c r="E116" i="5"/>
  <c r="E115" i="5"/>
  <c r="E103" i="5"/>
  <c r="E102" i="5"/>
  <c r="E26" i="5"/>
  <c r="E113" i="5"/>
  <c r="E114" i="5"/>
  <c r="E24" i="5"/>
  <c r="E99" i="5"/>
  <c r="E88" i="5"/>
  <c r="E74" i="5"/>
  <c r="E70" i="5"/>
  <c r="E65" i="5"/>
  <c r="E55" i="5"/>
  <c r="E34" i="5"/>
  <c r="E27" i="5"/>
  <c r="E94" i="5"/>
  <c r="E79" i="5"/>
  <c r="E49" i="5"/>
  <c r="E97" i="5"/>
  <c r="E92" i="5"/>
  <c r="E95" i="5"/>
  <c r="E59" i="5"/>
  <c r="E47" i="5"/>
  <c r="E30" i="5"/>
  <c r="E29" i="5"/>
  <c r="E18" i="5"/>
  <c r="E75" i="5"/>
  <c r="E61" i="5"/>
  <c r="E58" i="5"/>
  <c r="E50" i="5"/>
  <c r="E17" i="5"/>
  <c r="E104" i="5"/>
  <c r="E105" i="5"/>
  <c r="E80" i="5"/>
  <c r="E63" i="5"/>
  <c r="E66" i="5"/>
  <c r="E60" i="5"/>
  <c r="E56" i="5"/>
  <c r="E42" i="5"/>
  <c r="E36" i="5"/>
  <c r="E31" i="5"/>
  <c r="E22" i="5"/>
  <c r="E23" i="5"/>
  <c r="E25" i="5"/>
  <c r="E16" i="5"/>
  <c r="E19" i="5"/>
  <c r="E20" i="5"/>
  <c r="E98" i="5"/>
  <c r="E89" i="5"/>
  <c r="E62" i="5"/>
  <c r="E57" i="5"/>
  <c r="E51" i="5"/>
  <c r="E48" i="5"/>
  <c r="E44" i="5"/>
  <c r="E41" i="5"/>
  <c r="E28" i="5"/>
  <c r="E21" i="5"/>
  <c r="E15" i="5"/>
  <c r="E69" i="5"/>
  <c r="E68" i="5"/>
  <c r="E13" i="5"/>
  <c r="E78" i="5"/>
  <c r="E33" i="5"/>
  <c r="E117" i="5"/>
  <c r="E11" i="5"/>
  <c r="E12" i="5" l="1"/>
  <c r="E14" i="5"/>
  <c r="E158" i="5"/>
  <c r="F163" i="5"/>
  <c r="C164" i="5" l="1"/>
  <c r="E163" i="5" s="1"/>
  <c r="G159" i="5"/>
  <c r="G161" i="5"/>
  <c r="G162" i="5"/>
  <c r="G160" i="5"/>
  <c r="G158" i="5"/>
  <c r="E151" i="5"/>
  <c r="G163" i="5" l="1"/>
</calcChain>
</file>

<file path=xl/sharedStrings.xml><?xml version="1.0" encoding="utf-8"?>
<sst xmlns="http://schemas.openxmlformats.org/spreadsheetml/2006/main" count="772" uniqueCount="78">
  <si>
    <t>Plot</t>
  </si>
  <si>
    <t>Beds</t>
  </si>
  <si>
    <t>Type</t>
  </si>
  <si>
    <t>Storey</t>
  </si>
  <si>
    <t>Tenure</t>
  </si>
  <si>
    <t>TOTAL</t>
  </si>
  <si>
    <t xml:space="preserve">Key - </t>
  </si>
  <si>
    <t>AR</t>
  </si>
  <si>
    <t>Private</t>
  </si>
  <si>
    <t>Sqft (To finishes)</t>
  </si>
  <si>
    <t>Sqm (To finishes)</t>
  </si>
  <si>
    <t>Affordable</t>
  </si>
  <si>
    <t>REV:</t>
  </si>
  <si>
    <t>1B FLATS</t>
  </si>
  <si>
    <t>2B FLATS</t>
  </si>
  <si>
    <t>DATE:</t>
  </si>
  <si>
    <t>Subtotal</t>
  </si>
  <si>
    <t>Shared Ownership (SO)</t>
  </si>
  <si>
    <t>Affordable Rented (AR)</t>
  </si>
  <si>
    <t>Social Rented (SR)</t>
  </si>
  <si>
    <t>SR</t>
  </si>
  <si>
    <t>AFFORDABLE RENTED (AR)</t>
  </si>
  <si>
    <t>SOCIAL RENTED (SR)</t>
  </si>
  <si>
    <t>SUBTOTAL AR:</t>
  </si>
  <si>
    <t>SUBTOTAL SR:</t>
  </si>
  <si>
    <t>SHARED OWNERSHIP (SO)</t>
  </si>
  <si>
    <t>SUBTOTAL SO:</t>
  </si>
  <si>
    <t>1B</t>
  </si>
  <si>
    <t>2B</t>
  </si>
  <si>
    <t>3B</t>
  </si>
  <si>
    <t>4B</t>
  </si>
  <si>
    <t>SO</t>
  </si>
  <si>
    <t>Flat</t>
  </si>
  <si>
    <t>House</t>
  </si>
  <si>
    <t>Parcel</t>
  </si>
  <si>
    <t>Allocated Parking Spaces</t>
  </si>
  <si>
    <t>SUMMARY</t>
  </si>
  <si>
    <t>MIX OVERVIEW</t>
  </si>
  <si>
    <t>2B HOUSES</t>
  </si>
  <si>
    <t>3B HOUSES</t>
  </si>
  <si>
    <t>4B HOUSES</t>
  </si>
  <si>
    <t>Party Wall area (sqm)</t>
  </si>
  <si>
    <t>NDSS Compliant</t>
  </si>
  <si>
    <t>Part M4(2) Compliant</t>
  </si>
  <si>
    <t>Yes</t>
  </si>
  <si>
    <t>No</t>
  </si>
  <si>
    <t>Market</t>
  </si>
  <si>
    <t>MARKET</t>
  </si>
  <si>
    <t>SUBTOTAL MARKET:</t>
  </si>
  <si>
    <t>T466</t>
  </si>
  <si>
    <t>T352</t>
  </si>
  <si>
    <t>P24-2400</t>
  </si>
  <si>
    <t>Parcel 6 Finchampstead</t>
  </si>
  <si>
    <t>Plot by Plot Schedule of Accommodation</t>
  </si>
  <si>
    <t>A</t>
  </si>
  <si>
    <t>14.01.26</t>
  </si>
  <si>
    <t>Based on Site Layout Rev T</t>
  </si>
  <si>
    <t>T467</t>
  </si>
  <si>
    <t>T481</t>
  </si>
  <si>
    <t>T581</t>
  </si>
  <si>
    <t>T571</t>
  </si>
  <si>
    <t>T354</t>
  </si>
  <si>
    <t>T464</t>
  </si>
  <si>
    <t>T356</t>
  </si>
  <si>
    <t>T472</t>
  </si>
  <si>
    <t>T364</t>
  </si>
  <si>
    <t>T242</t>
  </si>
  <si>
    <t>T243</t>
  </si>
  <si>
    <t>T462</t>
  </si>
  <si>
    <t>T468</t>
  </si>
  <si>
    <t>T463</t>
  </si>
  <si>
    <t>2B Flat</t>
  </si>
  <si>
    <t>1B Flat</t>
  </si>
  <si>
    <t>2B Flat (B)</t>
  </si>
  <si>
    <t>2B Flat (A)</t>
  </si>
  <si>
    <t>5B</t>
  </si>
  <si>
    <t>Total Parcel 6</t>
  </si>
  <si>
    <t>5B 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</si>
</sst>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b/>
      <u/>
      <sz val="14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66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21" fillId="0" borderId="0" applyFont="0" applyFill="0" applyBorder="0" applyAlignment="0" applyProtection="0"/>
  </cellStyleXfs>
  <cellXfs count="199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1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11" fillId="0" borderId="0" xfId="0" applyFont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/>
    </xf>
    <xf numFmtId="0" fontId="16" fillId="2" borderId="12" xfId="0" applyFont="1" applyFill="1" applyBorder="1"/>
    <xf numFmtId="0" fontId="16" fillId="2" borderId="12" xfId="0" applyFont="1" applyFill="1" applyBorder="1" applyAlignment="1">
      <alignment horizontal="center" vertical="center"/>
    </xf>
    <xf numFmtId="0" fontId="11" fillId="0" borderId="13" xfId="0" applyFont="1" applyBorder="1"/>
    <xf numFmtId="1" fontId="11" fillId="0" borderId="0" xfId="0" applyNumberFormat="1" applyFont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top" wrapText="1"/>
    </xf>
    <xf numFmtId="1" fontId="3" fillId="0" borderId="7" xfId="0" applyNumberFormat="1" applyFont="1" applyBorder="1" applyAlignment="1">
      <alignment horizontal="center" vertical="center"/>
    </xf>
    <xf numFmtId="164" fontId="15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3" fillId="4" borderId="1" xfId="0" applyFont="1" applyFill="1" applyBorder="1"/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6" borderId="1" xfId="0" applyFont="1" applyFill="1" applyBorder="1"/>
    <xf numFmtId="0" fontId="3" fillId="7" borderId="1" xfId="0" applyFont="1" applyFill="1" applyBorder="1"/>
    <xf numFmtId="0" fontId="3" fillId="0" borderId="0" xfId="0" applyFont="1" applyAlignment="1">
      <alignment horizontal="center"/>
    </xf>
    <xf numFmtId="0" fontId="17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5" fillId="2" borderId="21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3" borderId="6" xfId="0" applyFont="1" applyFill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5" fillId="2" borderId="26" xfId="0" applyFont="1" applyFill="1" applyBorder="1" applyAlignment="1">
      <alignment horizontal="center"/>
    </xf>
    <xf numFmtId="165" fontId="16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7" borderId="4" xfId="0" applyFont="1" applyFill="1" applyBorder="1"/>
    <xf numFmtId="1" fontId="3" fillId="0" borderId="1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4" fillId="0" borderId="32" xfId="0" applyFont="1" applyBorder="1" applyAlignment="1">
      <alignment horizontal="center" wrapText="1"/>
    </xf>
    <xf numFmtId="0" fontId="16" fillId="2" borderId="31" xfId="0" applyFont="1" applyFill="1" applyBorder="1" applyAlignment="1">
      <alignment horizontal="center"/>
    </xf>
    <xf numFmtId="0" fontId="20" fillId="0" borderId="0" xfId="0" applyFont="1"/>
    <xf numFmtId="164" fontId="3" fillId="0" borderId="1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6" fillId="5" borderId="11" xfId="0" applyFont="1" applyFill="1" applyBorder="1" applyAlignment="1">
      <alignment horizontal="center"/>
    </xf>
    <xf numFmtId="165" fontId="7" fillId="5" borderId="19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left"/>
    </xf>
    <xf numFmtId="165" fontId="7" fillId="0" borderId="0" xfId="2" applyNumberFormat="1" applyFont="1"/>
    <xf numFmtId="0" fontId="18" fillId="0" borderId="11" xfId="0" applyFont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165" fontId="4" fillId="0" borderId="22" xfId="0" applyNumberFormat="1" applyFont="1" applyBorder="1" applyAlignment="1">
      <alignment horizontal="center" vertical="center" wrapText="1"/>
    </xf>
    <xf numFmtId="165" fontId="4" fillId="0" borderId="24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16" fillId="0" borderId="0" xfId="0" applyFont="1" applyAlignment="1" applyProtection="1">
      <alignment horizontal="left"/>
      <protection locked="0"/>
    </xf>
    <xf numFmtId="164" fontId="22" fillId="0" borderId="0" xfId="0" applyNumberFormat="1" applyFont="1" applyAlignment="1">
      <alignment horizontal="center"/>
    </xf>
    <xf numFmtId="0" fontId="8" fillId="7" borderId="1" xfId="0" applyFont="1" applyFill="1" applyBorder="1"/>
    <xf numFmtId="1" fontId="8" fillId="0" borderId="7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30" xfId="0" applyFont="1" applyBorder="1" applyAlignment="1">
      <alignment horizontal="left"/>
    </xf>
    <xf numFmtId="2" fontId="3" fillId="0" borderId="33" xfId="0" applyNumberFormat="1" applyFont="1" applyBorder="1" applyAlignment="1">
      <alignment horizontal="center"/>
    </xf>
    <xf numFmtId="1" fontId="3" fillId="0" borderId="30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left"/>
    </xf>
    <xf numFmtId="2" fontId="3" fillId="0" borderId="18" xfId="0" applyNumberFormat="1" applyFont="1" applyBorder="1" applyAlignment="1">
      <alignment horizontal="center"/>
    </xf>
    <xf numFmtId="1" fontId="3" fillId="0" borderId="20" xfId="0" applyNumberFormat="1" applyFont="1" applyBorder="1" applyAlignment="1">
      <alignment horizontal="center" vertical="center"/>
    </xf>
    <xf numFmtId="0" fontId="3" fillId="9" borderId="1" xfId="0" applyFont="1" applyFill="1" applyBorder="1"/>
    <xf numFmtId="0" fontId="3" fillId="9" borderId="33" xfId="0" applyFont="1" applyFill="1" applyBorder="1"/>
    <xf numFmtId="0" fontId="3" fillId="4" borderId="1" xfId="0" applyFont="1" applyFill="1" applyBorder="1" applyAlignment="1">
      <alignment horizontal="left"/>
    </xf>
    <xf numFmtId="0" fontId="3" fillId="6" borderId="4" xfId="0" applyFont="1" applyFill="1" applyBorder="1"/>
    <xf numFmtId="0" fontId="7" fillId="0" borderId="15" xfId="0" applyFont="1" applyBorder="1"/>
    <xf numFmtId="0" fontId="3" fillId="3" borderId="23" xfId="0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8" fillId="0" borderId="0" xfId="0" applyFont="1"/>
    <xf numFmtId="0" fontId="10" fillId="0" borderId="0" xfId="0" applyFont="1" applyAlignment="1">
      <alignment horizontal="center" vertical="center" wrapText="1"/>
    </xf>
    <xf numFmtId="165" fontId="14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4" fontId="14" fillId="2" borderId="12" xfId="0" applyNumberFormat="1" applyFont="1" applyFill="1" applyBorder="1" applyAlignment="1">
      <alignment horizontal="center" vertical="center"/>
    </xf>
    <xf numFmtId="3" fontId="14" fillId="2" borderId="1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10" xfId="0" applyFont="1" applyBorder="1"/>
    <xf numFmtId="0" fontId="3" fillId="0" borderId="15" xfId="0" applyFont="1" applyBorder="1" applyAlignment="1">
      <alignment horizontal="left" vertical="center"/>
    </xf>
    <xf numFmtId="165" fontId="4" fillId="0" borderId="2" xfId="0" applyNumberFormat="1" applyFont="1" applyBorder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65" fontId="4" fillId="0" borderId="11" xfId="0" applyNumberFormat="1" applyFont="1" applyBorder="1" applyAlignment="1">
      <alignment horizontal="center" vertical="center" wrapText="1"/>
    </xf>
    <xf numFmtId="165" fontId="4" fillId="0" borderId="25" xfId="0" applyNumberFormat="1" applyFont="1" applyBorder="1" applyAlignment="1">
      <alignment horizontal="center" vertical="center" wrapText="1"/>
    </xf>
    <xf numFmtId="165" fontId="4" fillId="0" borderId="25" xfId="0" applyNumberFormat="1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165" fontId="4" fillId="0" borderId="24" xfId="0" applyNumberFormat="1" applyFont="1" applyBorder="1" applyAlignment="1">
      <alignment vertical="center" wrapText="1"/>
    </xf>
    <xf numFmtId="164" fontId="5" fillId="0" borderId="6" xfId="0" applyNumberFormat="1" applyFont="1" applyBorder="1" applyAlignment="1">
      <alignment vertical="center"/>
    </xf>
    <xf numFmtId="164" fontId="5" fillId="0" borderId="17" xfId="0" applyNumberFormat="1" applyFont="1" applyBorder="1" applyAlignment="1">
      <alignment vertical="center" wrapText="1"/>
    </xf>
    <xf numFmtId="165" fontId="4" fillId="0" borderId="8" xfId="0" applyNumberFormat="1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165" fontId="1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165" fontId="4" fillId="0" borderId="7" xfId="0" applyNumberFormat="1" applyFont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" fillId="2" borderId="27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7" fillId="8" borderId="28" xfId="0" applyFont="1" applyFill="1" applyBorder="1" applyAlignment="1">
      <alignment horizontal="center" vertical="center" wrapText="1"/>
    </xf>
    <xf numFmtId="0" fontId="17" fillId="8" borderId="20" xfId="0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7" borderId="28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19" xfId="0" applyFont="1" applyFill="1" applyBorder="1" applyAlignment="1">
      <alignment horizontal="center" vertical="center" wrapText="1"/>
    </xf>
    <xf numFmtId="0" fontId="16" fillId="5" borderId="25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2533B385-370A-49CC-8A97-E232663D5667}"/>
    <cellStyle name="Percent" xfId="2" builtinId="5"/>
  </cellStyles>
  <dxfs count="0"/>
  <tableStyles count="0" defaultTableStyle="TableStyleMedium2" defaultPivotStyle="PivotStyleLight16"/>
  <colors>
    <mruColors>
      <color rgb="FFFF66FF"/>
      <color rgb="FFFFCCFF"/>
      <color rgb="FFDFBE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D8414-E490-4B6C-A0D3-E382069FD486}">
  <sheetPr>
    <pageSetUpPr fitToPage="1"/>
  </sheetPr>
  <dimension ref="A1:AB282"/>
  <sheetViews>
    <sheetView tabSelected="1" zoomScale="120" zoomScaleNormal="120" workbookViewId="0">
      <selection activeCell="L115" sqref="L115"/>
    </sheetView>
  </sheetViews>
  <sheetFormatPr defaultColWidth="8.85546875" defaultRowHeight="14.25" x14ac:dyDescent="0.2"/>
  <cols>
    <col min="1" max="1" width="19.85546875" style="22" customWidth="1"/>
    <col min="2" max="2" width="17.28515625" style="22" customWidth="1"/>
    <col min="3" max="3" width="13.140625" style="21" customWidth="1"/>
    <col min="4" max="4" width="13.140625" style="21" bestFit="1" customWidth="1"/>
    <col min="5" max="5" width="28.7109375" style="21" customWidth="1"/>
    <col min="6" max="6" width="20.28515625" style="21" customWidth="1"/>
    <col min="7" max="7" width="17.85546875" style="42" customWidth="1"/>
    <col min="8" max="8" width="15.28515625" style="21" bestFit="1" customWidth="1"/>
    <col min="9" max="9" width="23.28515625" style="21" customWidth="1"/>
    <col min="10" max="10" width="14.28515625" style="42" customWidth="1"/>
    <col min="11" max="11" width="12.7109375" style="42" customWidth="1"/>
    <col min="12" max="12" width="14" style="42" customWidth="1"/>
    <col min="13" max="13" width="0" style="21" hidden="1" customWidth="1"/>
    <col min="14" max="14" width="5.28515625" style="21" bestFit="1" customWidth="1"/>
    <col min="15" max="15" width="6.85546875" style="21" bestFit="1" customWidth="1"/>
    <col min="16" max="19" width="5.28515625" style="20" bestFit="1" customWidth="1"/>
    <col min="20" max="20" width="7" style="20" customWidth="1"/>
    <col min="21" max="21" width="15.42578125" style="20" bestFit="1" customWidth="1"/>
    <col min="22" max="22" width="5" style="20" bestFit="1" customWidth="1"/>
    <col min="23" max="23" width="13.42578125" style="20" bestFit="1" customWidth="1"/>
    <col min="24" max="24" width="5.42578125" style="20" bestFit="1" customWidth="1"/>
    <col min="25" max="26" width="9.140625" style="20" bestFit="1" customWidth="1"/>
    <col min="27" max="27" width="8.42578125" style="20" bestFit="1" customWidth="1"/>
    <col min="28" max="28" width="10.42578125" style="20" bestFit="1" customWidth="1"/>
    <col min="29" max="16384" width="8.85546875" style="20"/>
  </cols>
  <sheetData>
    <row r="1" spans="1:28" ht="18" x14ac:dyDescent="0.2">
      <c r="N1" s="11"/>
      <c r="O1" s="11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18" x14ac:dyDescent="0.25">
      <c r="A2" s="1" t="s">
        <v>51</v>
      </c>
      <c r="N2" s="10"/>
      <c r="O2" s="10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8" ht="18" x14ac:dyDescent="0.25">
      <c r="A3" s="1" t="s">
        <v>52</v>
      </c>
      <c r="B3" s="3"/>
      <c r="C3" s="2"/>
      <c r="D3" s="2"/>
      <c r="E3" s="2"/>
      <c r="F3" s="3"/>
      <c r="G3" s="3"/>
      <c r="H3" s="3"/>
      <c r="I3" s="3"/>
      <c r="J3" s="3"/>
      <c r="K3" s="4"/>
      <c r="L3" s="4"/>
      <c r="M3" s="4"/>
      <c r="N3" s="10"/>
      <c r="O3" s="10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</row>
    <row r="4" spans="1:28" ht="18" x14ac:dyDescent="0.25">
      <c r="A4" s="1" t="s">
        <v>53</v>
      </c>
      <c r="B4" s="3"/>
      <c r="C4" s="2"/>
      <c r="D4" s="2"/>
      <c r="E4" s="2"/>
      <c r="F4" s="3"/>
      <c r="G4" s="3"/>
      <c r="H4" s="3"/>
      <c r="K4" s="84" t="s">
        <v>12</v>
      </c>
      <c r="L4" s="67" t="s">
        <v>54</v>
      </c>
      <c r="N4" s="10"/>
      <c r="O4" s="10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</row>
    <row r="5" spans="1:28" ht="18" x14ac:dyDescent="0.25">
      <c r="A5" s="97" t="s">
        <v>56</v>
      </c>
      <c r="B5" s="3"/>
      <c r="C5" s="2"/>
      <c r="D5" s="2"/>
      <c r="E5" s="2"/>
      <c r="F5" s="3"/>
      <c r="G5" s="3"/>
      <c r="H5" s="3"/>
      <c r="K5" s="84" t="s">
        <v>15</v>
      </c>
      <c r="L5" s="85" t="s">
        <v>55</v>
      </c>
      <c r="N5" s="10"/>
      <c r="O5" s="10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</row>
    <row r="6" spans="1:28" ht="18" x14ac:dyDescent="0.25">
      <c r="A6" s="58"/>
      <c r="B6" s="3"/>
      <c r="C6" s="2"/>
      <c r="D6" s="2"/>
      <c r="E6" s="2"/>
      <c r="F6" s="3"/>
      <c r="G6" s="3"/>
      <c r="H6" s="3"/>
      <c r="M6" s="4"/>
    </row>
    <row r="7" spans="1:28" ht="18" x14ac:dyDescent="0.25">
      <c r="A7" s="58"/>
      <c r="B7" s="187" t="s">
        <v>8</v>
      </c>
      <c r="C7" s="188"/>
      <c r="D7" s="187" t="s">
        <v>11</v>
      </c>
      <c r="E7" s="189"/>
      <c r="F7" s="189"/>
      <c r="G7" s="189"/>
      <c r="H7" s="189"/>
      <c r="I7" s="188"/>
      <c r="J7" s="41"/>
      <c r="K7" s="11"/>
      <c r="L7" s="11"/>
      <c r="M7" s="4"/>
    </row>
    <row r="8" spans="1:28" ht="18" x14ac:dyDescent="0.25">
      <c r="A8" s="59" t="s">
        <v>6</v>
      </c>
      <c r="B8" s="195" t="s">
        <v>46</v>
      </c>
      <c r="C8" s="196"/>
      <c r="D8" s="190" t="s">
        <v>18</v>
      </c>
      <c r="E8" s="191"/>
      <c r="F8" s="192" t="s">
        <v>19</v>
      </c>
      <c r="G8" s="192"/>
      <c r="H8" s="193" t="s">
        <v>17</v>
      </c>
      <c r="I8" s="194"/>
      <c r="M8" s="4"/>
      <c r="N8" s="4"/>
      <c r="O8" s="4"/>
    </row>
    <row r="9" spans="1:28" ht="18" x14ac:dyDescent="0.25">
      <c r="A9" s="58"/>
      <c r="B9" s="3"/>
      <c r="C9" s="2"/>
      <c r="D9" s="2"/>
      <c r="E9" s="2"/>
      <c r="F9" s="3"/>
      <c r="G9" s="3"/>
      <c r="H9" s="3"/>
      <c r="I9" s="3"/>
      <c r="J9" s="3"/>
      <c r="K9" s="4"/>
      <c r="L9" s="98"/>
      <c r="M9" s="4"/>
      <c r="N9" s="67"/>
      <c r="O9" s="4"/>
    </row>
    <row r="10" spans="1:28" ht="51.75" thickBot="1" x14ac:dyDescent="0.3">
      <c r="A10" s="6" t="s">
        <v>0</v>
      </c>
      <c r="B10" s="7" t="s">
        <v>1</v>
      </c>
      <c r="C10" s="8" t="s">
        <v>2</v>
      </c>
      <c r="D10" s="7" t="s">
        <v>2</v>
      </c>
      <c r="E10" s="7" t="s">
        <v>10</v>
      </c>
      <c r="F10" s="7" t="s">
        <v>9</v>
      </c>
      <c r="G10" s="7" t="s">
        <v>3</v>
      </c>
      <c r="H10" s="7" t="s">
        <v>4</v>
      </c>
      <c r="I10" s="73" t="s">
        <v>35</v>
      </c>
      <c r="J10" s="7" t="s">
        <v>34</v>
      </c>
      <c r="K10" s="73" t="s">
        <v>42</v>
      </c>
      <c r="L10" s="73" t="s">
        <v>43</v>
      </c>
      <c r="M10" s="73" t="s">
        <v>41</v>
      </c>
      <c r="N10" s="4"/>
      <c r="O10" s="4"/>
    </row>
    <row r="11" spans="1:28" ht="14.1" customHeight="1" x14ac:dyDescent="0.25">
      <c r="A11" s="60">
        <v>218</v>
      </c>
      <c r="B11" s="39">
        <v>4</v>
      </c>
      <c r="C11" s="5" t="s">
        <v>33</v>
      </c>
      <c r="D11" s="48" t="s">
        <v>49</v>
      </c>
      <c r="E11" s="96">
        <f>F11/10.764</f>
        <v>129.78446674098848</v>
      </c>
      <c r="F11" s="37">
        <v>1397</v>
      </c>
      <c r="G11" s="9">
        <v>2</v>
      </c>
      <c r="H11" s="48" t="s">
        <v>46</v>
      </c>
      <c r="I11" s="9">
        <v>2</v>
      </c>
      <c r="J11" s="45">
        <v>6</v>
      </c>
      <c r="K11" s="74" t="s">
        <v>44</v>
      </c>
      <c r="L11" s="79" t="s">
        <v>45</v>
      </c>
      <c r="M11" s="45">
        <v>3.9</v>
      </c>
      <c r="N11" s="4"/>
      <c r="O11" s="4"/>
    </row>
    <row r="12" spans="1:28" ht="14.1" customHeight="1" x14ac:dyDescent="0.25">
      <c r="A12" s="60">
        <v>219</v>
      </c>
      <c r="B12" s="39">
        <v>3</v>
      </c>
      <c r="C12" s="5" t="s">
        <v>33</v>
      </c>
      <c r="D12" s="48" t="s">
        <v>50</v>
      </c>
      <c r="E12" s="96">
        <f t="shared" ref="E12:E77" si="0">F12/10.764</f>
        <v>94.017094017094024</v>
      </c>
      <c r="F12" s="37">
        <v>1012</v>
      </c>
      <c r="G12" s="9">
        <v>2</v>
      </c>
      <c r="H12" s="48" t="s">
        <v>46</v>
      </c>
      <c r="I12" s="9">
        <v>2</v>
      </c>
      <c r="J12" s="45">
        <v>6</v>
      </c>
      <c r="K12" s="74" t="s">
        <v>44</v>
      </c>
      <c r="L12" s="79" t="s">
        <v>45</v>
      </c>
      <c r="M12" s="45">
        <v>7.8</v>
      </c>
      <c r="N12" s="4"/>
      <c r="O12" s="4"/>
    </row>
    <row r="13" spans="1:28" ht="14.1" customHeight="1" x14ac:dyDescent="0.25">
      <c r="A13" s="60">
        <v>220</v>
      </c>
      <c r="B13" s="39">
        <v>3</v>
      </c>
      <c r="C13" s="5" t="s">
        <v>33</v>
      </c>
      <c r="D13" s="48" t="s">
        <v>50</v>
      </c>
      <c r="E13" s="96">
        <f t="shared" si="0"/>
        <v>94.017094017094024</v>
      </c>
      <c r="F13" s="37">
        <v>1012</v>
      </c>
      <c r="G13" s="9">
        <v>2</v>
      </c>
      <c r="H13" s="48" t="s">
        <v>46</v>
      </c>
      <c r="I13" s="9">
        <v>2</v>
      </c>
      <c r="J13" s="45">
        <v>6</v>
      </c>
      <c r="K13" s="74" t="s">
        <v>44</v>
      </c>
      <c r="L13" s="79" t="s">
        <v>45</v>
      </c>
      <c r="M13" s="40">
        <v>7.8</v>
      </c>
      <c r="N13" s="4"/>
      <c r="O13" s="4"/>
    </row>
    <row r="14" spans="1:28" ht="14.1" customHeight="1" x14ac:dyDescent="0.25">
      <c r="A14" s="60">
        <v>221</v>
      </c>
      <c r="B14" s="39">
        <v>4</v>
      </c>
      <c r="C14" s="5" t="s">
        <v>33</v>
      </c>
      <c r="D14" s="48" t="s">
        <v>57</v>
      </c>
      <c r="E14" s="96">
        <f t="shared" si="0"/>
        <v>137.58825715347456</v>
      </c>
      <c r="F14" s="37">
        <v>1481</v>
      </c>
      <c r="G14" s="9">
        <v>2</v>
      </c>
      <c r="H14" s="48" t="s">
        <v>46</v>
      </c>
      <c r="I14" s="9">
        <v>2</v>
      </c>
      <c r="J14" s="45">
        <v>6</v>
      </c>
      <c r="K14" s="74" t="s">
        <v>44</v>
      </c>
      <c r="L14" s="79" t="s">
        <v>44</v>
      </c>
      <c r="M14" s="40">
        <v>3.9</v>
      </c>
      <c r="N14" s="4"/>
      <c r="O14" s="38"/>
      <c r="P14" s="24"/>
      <c r="Q14" s="24"/>
      <c r="R14" s="24"/>
      <c r="S14" s="24"/>
    </row>
    <row r="15" spans="1:28" ht="14.1" customHeight="1" x14ac:dyDescent="0.2">
      <c r="A15" s="60">
        <v>222</v>
      </c>
      <c r="B15" s="39">
        <v>4</v>
      </c>
      <c r="C15" s="5" t="s">
        <v>33</v>
      </c>
      <c r="D15" s="48" t="s">
        <v>57</v>
      </c>
      <c r="E15" s="96">
        <f t="shared" si="0"/>
        <v>137.58825715347456</v>
      </c>
      <c r="F15" s="37">
        <v>1481</v>
      </c>
      <c r="G15" s="9">
        <v>2</v>
      </c>
      <c r="H15" s="48" t="s">
        <v>46</v>
      </c>
      <c r="I15" s="9">
        <v>2</v>
      </c>
      <c r="J15" s="45">
        <v>6</v>
      </c>
      <c r="K15" s="74" t="s">
        <v>44</v>
      </c>
      <c r="L15" s="79" t="s">
        <v>45</v>
      </c>
      <c r="M15" s="40">
        <v>3.9</v>
      </c>
      <c r="N15" s="12"/>
      <c r="O15" s="12"/>
      <c r="P15" s="50"/>
      <c r="Q15" s="50"/>
      <c r="R15" s="50"/>
      <c r="S15" s="50"/>
      <c r="T15" s="51"/>
    </row>
    <row r="16" spans="1:28" ht="14.1" customHeight="1" x14ac:dyDescent="0.2">
      <c r="A16" s="60">
        <v>223</v>
      </c>
      <c r="B16" s="39">
        <v>4</v>
      </c>
      <c r="C16" s="5" t="s">
        <v>33</v>
      </c>
      <c r="D16" s="48" t="s">
        <v>58</v>
      </c>
      <c r="E16" s="96">
        <f t="shared" si="0"/>
        <v>156.16871051653661</v>
      </c>
      <c r="F16" s="37">
        <v>1681</v>
      </c>
      <c r="G16" s="9">
        <v>2</v>
      </c>
      <c r="H16" s="48" t="s">
        <v>46</v>
      </c>
      <c r="I16" s="9">
        <v>2</v>
      </c>
      <c r="J16" s="45">
        <v>6</v>
      </c>
      <c r="K16" s="74" t="s">
        <v>44</v>
      </c>
      <c r="L16" s="79" t="s">
        <v>45</v>
      </c>
      <c r="M16" s="40">
        <v>7.8</v>
      </c>
      <c r="N16" s="14"/>
      <c r="O16" s="14"/>
    </row>
    <row r="17" spans="1:15" ht="14.1" customHeight="1" x14ac:dyDescent="0.2">
      <c r="A17" s="60">
        <v>224</v>
      </c>
      <c r="B17" s="39">
        <v>4</v>
      </c>
      <c r="C17" s="5" t="s">
        <v>33</v>
      </c>
      <c r="D17" s="48" t="s">
        <v>58</v>
      </c>
      <c r="E17" s="96">
        <f t="shared" si="0"/>
        <v>156.16871051653661</v>
      </c>
      <c r="F17" s="37">
        <v>1681</v>
      </c>
      <c r="G17" s="9">
        <v>2</v>
      </c>
      <c r="H17" s="48" t="s">
        <v>46</v>
      </c>
      <c r="I17" s="9">
        <v>2</v>
      </c>
      <c r="J17" s="45">
        <v>6</v>
      </c>
      <c r="K17" s="74" t="s">
        <v>44</v>
      </c>
      <c r="L17" s="79" t="s">
        <v>44</v>
      </c>
      <c r="M17" s="40">
        <v>3.9</v>
      </c>
      <c r="N17" s="14"/>
      <c r="O17" s="14"/>
    </row>
    <row r="18" spans="1:15" ht="14.1" customHeight="1" x14ac:dyDescent="0.2">
      <c r="A18" s="60">
        <v>225</v>
      </c>
      <c r="B18" s="39">
        <v>4</v>
      </c>
      <c r="C18" s="5" t="s">
        <v>33</v>
      </c>
      <c r="D18" s="48" t="s">
        <v>57</v>
      </c>
      <c r="E18" s="96">
        <f t="shared" si="0"/>
        <v>137.58825715347456</v>
      </c>
      <c r="F18" s="37">
        <v>1481</v>
      </c>
      <c r="G18" s="9">
        <v>2</v>
      </c>
      <c r="H18" s="48" t="s">
        <v>46</v>
      </c>
      <c r="I18" s="9">
        <v>2</v>
      </c>
      <c r="J18" s="45">
        <v>6</v>
      </c>
      <c r="K18" s="74" t="s">
        <v>44</v>
      </c>
      <c r="L18" s="79" t="s">
        <v>45</v>
      </c>
      <c r="M18" s="40">
        <v>2.88</v>
      </c>
      <c r="N18" s="14"/>
      <c r="O18" s="14"/>
    </row>
    <row r="19" spans="1:15" ht="14.1" customHeight="1" x14ac:dyDescent="0.2">
      <c r="A19" s="60">
        <v>226</v>
      </c>
      <c r="B19" s="39">
        <v>5</v>
      </c>
      <c r="C19" s="5" t="s">
        <v>33</v>
      </c>
      <c r="D19" s="48" t="s">
        <v>59</v>
      </c>
      <c r="E19" s="96">
        <f t="shared" si="0"/>
        <v>164.80862133036047</v>
      </c>
      <c r="F19" s="37">
        <v>1774</v>
      </c>
      <c r="G19" s="9">
        <v>2</v>
      </c>
      <c r="H19" s="48" t="s">
        <v>46</v>
      </c>
      <c r="I19" s="9">
        <v>2</v>
      </c>
      <c r="J19" s="45">
        <v>6</v>
      </c>
      <c r="K19" s="74" t="s">
        <v>44</v>
      </c>
      <c r="L19" s="79" t="s">
        <v>45</v>
      </c>
      <c r="M19" s="40">
        <v>2.88</v>
      </c>
      <c r="N19" s="14"/>
      <c r="O19" s="14"/>
    </row>
    <row r="20" spans="1:15" ht="14.1" customHeight="1" x14ac:dyDescent="0.2">
      <c r="A20" s="60">
        <v>227</v>
      </c>
      <c r="B20" s="39">
        <v>5</v>
      </c>
      <c r="C20" s="5" t="s">
        <v>33</v>
      </c>
      <c r="D20" s="99" t="s">
        <v>60</v>
      </c>
      <c r="E20" s="96">
        <f t="shared" si="0"/>
        <v>155.05388331475288</v>
      </c>
      <c r="F20" s="100">
        <v>1669</v>
      </c>
      <c r="G20" s="9">
        <v>2</v>
      </c>
      <c r="H20" s="48" t="s">
        <v>46</v>
      </c>
      <c r="I20" s="9">
        <v>2</v>
      </c>
      <c r="J20" s="45">
        <v>6</v>
      </c>
      <c r="K20" s="74" t="s">
        <v>44</v>
      </c>
      <c r="L20" s="79" t="s">
        <v>44</v>
      </c>
      <c r="M20" s="40">
        <v>3.16</v>
      </c>
      <c r="N20" s="14"/>
      <c r="O20" s="14"/>
    </row>
    <row r="21" spans="1:15" ht="14.1" customHeight="1" x14ac:dyDescent="0.2">
      <c r="A21" s="60">
        <v>228</v>
      </c>
      <c r="B21" s="39">
        <v>4</v>
      </c>
      <c r="C21" s="5" t="s">
        <v>33</v>
      </c>
      <c r="D21" s="48" t="s">
        <v>57</v>
      </c>
      <c r="E21" s="96">
        <f t="shared" si="0"/>
        <v>137.58825715347456</v>
      </c>
      <c r="F21" s="37">
        <v>1481</v>
      </c>
      <c r="G21" s="9">
        <v>2</v>
      </c>
      <c r="H21" s="48" t="s">
        <v>46</v>
      </c>
      <c r="I21" s="9">
        <v>2</v>
      </c>
      <c r="J21" s="45">
        <v>6</v>
      </c>
      <c r="K21" s="74" t="s">
        <v>44</v>
      </c>
      <c r="L21" s="79" t="s">
        <v>45</v>
      </c>
      <c r="M21" s="40">
        <v>3.16</v>
      </c>
      <c r="N21" s="14"/>
      <c r="O21" s="14"/>
    </row>
    <row r="22" spans="1:15" ht="14.1" customHeight="1" x14ac:dyDescent="0.2">
      <c r="A22" s="60">
        <v>229</v>
      </c>
      <c r="B22" s="39">
        <v>3</v>
      </c>
      <c r="C22" s="5" t="s">
        <v>33</v>
      </c>
      <c r="D22" s="48" t="s">
        <v>61</v>
      </c>
      <c r="E22" s="96">
        <f t="shared" si="0"/>
        <v>108.88145670754368</v>
      </c>
      <c r="F22" s="37">
        <v>1172</v>
      </c>
      <c r="G22" s="9">
        <v>2</v>
      </c>
      <c r="H22" s="48" t="s">
        <v>46</v>
      </c>
      <c r="I22" s="9">
        <v>2</v>
      </c>
      <c r="J22" s="45">
        <v>6</v>
      </c>
      <c r="K22" s="74" t="s">
        <v>44</v>
      </c>
      <c r="L22" s="79" t="s">
        <v>45</v>
      </c>
      <c r="M22" s="40">
        <v>2.88</v>
      </c>
      <c r="N22" s="14"/>
      <c r="O22" s="19"/>
    </row>
    <row r="23" spans="1:15" ht="14.1" customHeight="1" x14ac:dyDescent="0.2">
      <c r="A23" s="60">
        <v>230</v>
      </c>
      <c r="B23" s="101">
        <v>4</v>
      </c>
      <c r="C23" s="5" t="s">
        <v>33</v>
      </c>
      <c r="D23" s="47" t="s">
        <v>62</v>
      </c>
      <c r="E23" s="96">
        <f t="shared" si="0"/>
        <v>112.31884057971016</v>
      </c>
      <c r="F23" s="37">
        <v>1209</v>
      </c>
      <c r="G23" s="9">
        <v>2.5</v>
      </c>
      <c r="H23" s="47" t="s">
        <v>31</v>
      </c>
      <c r="I23" s="9">
        <v>2</v>
      </c>
      <c r="J23" s="45">
        <v>6</v>
      </c>
      <c r="K23" s="74" t="s">
        <v>44</v>
      </c>
      <c r="L23" s="79" t="s">
        <v>45</v>
      </c>
      <c r="M23" s="40">
        <v>5.76</v>
      </c>
      <c r="N23" s="14"/>
      <c r="O23" s="19"/>
    </row>
    <row r="24" spans="1:15" ht="14.1" customHeight="1" x14ac:dyDescent="0.2">
      <c r="A24" s="60">
        <v>231</v>
      </c>
      <c r="B24" s="103">
        <v>4</v>
      </c>
      <c r="C24" s="5" t="s">
        <v>33</v>
      </c>
      <c r="D24" s="47" t="s">
        <v>62</v>
      </c>
      <c r="E24" s="96">
        <f t="shared" si="0"/>
        <v>112.31884057971016</v>
      </c>
      <c r="F24" s="37">
        <v>1209</v>
      </c>
      <c r="G24" s="9">
        <v>2.5</v>
      </c>
      <c r="H24" s="47" t="s">
        <v>31</v>
      </c>
      <c r="I24" s="9">
        <v>2</v>
      </c>
      <c r="J24" s="45">
        <v>6</v>
      </c>
      <c r="K24" s="74" t="s">
        <v>44</v>
      </c>
      <c r="L24" s="79" t="s">
        <v>45</v>
      </c>
      <c r="M24" s="40">
        <v>3.2</v>
      </c>
      <c r="N24" s="14"/>
      <c r="O24" s="14"/>
    </row>
    <row r="25" spans="1:15" s="23" customFormat="1" ht="14.1" customHeight="1" x14ac:dyDescent="0.2">
      <c r="A25" s="60">
        <v>232</v>
      </c>
      <c r="B25" s="39">
        <v>3</v>
      </c>
      <c r="C25" s="5" t="s">
        <v>33</v>
      </c>
      <c r="D25" s="47" t="s">
        <v>63</v>
      </c>
      <c r="E25" s="96">
        <f t="shared" si="0"/>
        <v>106.74470457079154</v>
      </c>
      <c r="F25" s="37">
        <v>1149</v>
      </c>
      <c r="G25" s="9">
        <v>2.5</v>
      </c>
      <c r="H25" s="47" t="s">
        <v>31</v>
      </c>
      <c r="I25" s="9">
        <v>2</v>
      </c>
      <c r="J25" s="45">
        <v>6</v>
      </c>
      <c r="K25" s="74" t="s">
        <v>44</v>
      </c>
      <c r="L25" s="79" t="s">
        <v>45</v>
      </c>
      <c r="M25" s="40">
        <v>2.88</v>
      </c>
      <c r="N25" s="15"/>
      <c r="O25" s="16"/>
    </row>
    <row r="26" spans="1:15" ht="14.1" customHeight="1" x14ac:dyDescent="0.2">
      <c r="A26" s="60">
        <v>233</v>
      </c>
      <c r="B26" s="39">
        <v>3</v>
      </c>
      <c r="C26" s="5" t="s">
        <v>33</v>
      </c>
      <c r="D26" s="47" t="s">
        <v>63</v>
      </c>
      <c r="E26" s="96">
        <f t="shared" si="0"/>
        <v>106.74470457079154</v>
      </c>
      <c r="F26" s="37">
        <v>1149</v>
      </c>
      <c r="G26" s="9">
        <v>2.5</v>
      </c>
      <c r="H26" s="47" t="s">
        <v>31</v>
      </c>
      <c r="I26" s="9">
        <v>2</v>
      </c>
      <c r="J26" s="45">
        <v>6</v>
      </c>
      <c r="K26" s="74" t="s">
        <v>44</v>
      </c>
      <c r="L26" s="79" t="s">
        <v>45</v>
      </c>
      <c r="M26" s="40">
        <v>2.88</v>
      </c>
      <c r="N26" s="14"/>
      <c r="O26" s="14"/>
    </row>
    <row r="27" spans="1:15" ht="14.1" customHeight="1" x14ac:dyDescent="0.2">
      <c r="A27" s="60">
        <v>234</v>
      </c>
      <c r="B27" s="39">
        <v>3</v>
      </c>
      <c r="C27" s="5" t="s">
        <v>33</v>
      </c>
      <c r="D27" s="48" t="s">
        <v>61</v>
      </c>
      <c r="E27" s="96">
        <f t="shared" si="0"/>
        <v>108.88145670754368</v>
      </c>
      <c r="F27" s="37">
        <v>1172</v>
      </c>
      <c r="G27" s="9">
        <v>2</v>
      </c>
      <c r="H27" s="48" t="s">
        <v>46</v>
      </c>
      <c r="I27" s="9">
        <v>2</v>
      </c>
      <c r="J27" s="45">
        <v>6</v>
      </c>
      <c r="K27" s="74" t="s">
        <v>44</v>
      </c>
      <c r="L27" s="79" t="s">
        <v>45</v>
      </c>
      <c r="M27" s="40">
        <v>2.88</v>
      </c>
      <c r="N27" s="14"/>
      <c r="O27" s="14"/>
    </row>
    <row r="28" spans="1:15" ht="14.1" customHeight="1" x14ac:dyDescent="0.2">
      <c r="A28" s="60">
        <v>235</v>
      </c>
      <c r="B28" s="39">
        <v>4</v>
      </c>
      <c r="C28" s="5" t="s">
        <v>33</v>
      </c>
      <c r="D28" s="48" t="s">
        <v>57</v>
      </c>
      <c r="E28" s="96">
        <f>F28/10.764</f>
        <v>137.58825715347456</v>
      </c>
      <c r="F28" s="37">
        <v>1481</v>
      </c>
      <c r="G28" s="9">
        <v>2</v>
      </c>
      <c r="H28" s="48" t="s">
        <v>46</v>
      </c>
      <c r="I28" s="9">
        <v>2</v>
      </c>
      <c r="J28" s="45">
        <v>6</v>
      </c>
      <c r="K28" s="74" t="s">
        <v>44</v>
      </c>
      <c r="L28" s="79" t="s">
        <v>45</v>
      </c>
      <c r="M28" s="40">
        <v>5.76</v>
      </c>
      <c r="N28" s="14"/>
      <c r="O28" s="14"/>
    </row>
    <row r="29" spans="1:15" s="23" customFormat="1" ht="14.1" customHeight="1" x14ac:dyDescent="0.2">
      <c r="A29" s="60">
        <v>236</v>
      </c>
      <c r="B29" s="39">
        <v>5</v>
      </c>
      <c r="C29" s="5" t="s">
        <v>33</v>
      </c>
      <c r="D29" s="48" t="s">
        <v>59</v>
      </c>
      <c r="E29" s="96">
        <f t="shared" si="0"/>
        <v>164.80862133036047</v>
      </c>
      <c r="F29" s="37">
        <v>1774</v>
      </c>
      <c r="G29" s="9">
        <v>2</v>
      </c>
      <c r="H29" s="48" t="s">
        <v>46</v>
      </c>
      <c r="I29" s="9">
        <v>2</v>
      </c>
      <c r="J29" s="45">
        <v>6</v>
      </c>
      <c r="K29" s="74" t="s">
        <v>44</v>
      </c>
      <c r="L29" s="79" t="s">
        <v>45</v>
      </c>
      <c r="M29" s="40">
        <v>2.88</v>
      </c>
      <c r="N29" s="15"/>
      <c r="O29" s="15"/>
    </row>
    <row r="30" spans="1:15" ht="14.1" customHeight="1" x14ac:dyDescent="0.2">
      <c r="A30" s="60">
        <v>237</v>
      </c>
      <c r="B30" s="39">
        <v>5</v>
      </c>
      <c r="C30" s="5" t="s">
        <v>33</v>
      </c>
      <c r="D30" s="48" t="s">
        <v>59</v>
      </c>
      <c r="E30" s="96">
        <f t="shared" si="0"/>
        <v>164.80862133036047</v>
      </c>
      <c r="F30" s="37">
        <v>1774</v>
      </c>
      <c r="G30" s="9">
        <v>2</v>
      </c>
      <c r="H30" s="48" t="s">
        <v>46</v>
      </c>
      <c r="I30" s="9">
        <v>2</v>
      </c>
      <c r="J30" s="45">
        <v>6</v>
      </c>
      <c r="K30" s="74" t="s">
        <v>44</v>
      </c>
      <c r="L30" s="79" t="s">
        <v>45</v>
      </c>
      <c r="M30" s="40">
        <v>2.88</v>
      </c>
      <c r="N30" s="13"/>
      <c r="O30" s="13"/>
    </row>
    <row r="31" spans="1:15" ht="14.1" customHeight="1" x14ac:dyDescent="0.2">
      <c r="A31" s="60">
        <v>238</v>
      </c>
      <c r="B31" s="39">
        <v>4</v>
      </c>
      <c r="C31" s="5" t="s">
        <v>33</v>
      </c>
      <c r="D31" s="48" t="s">
        <v>64</v>
      </c>
      <c r="E31" s="96">
        <f t="shared" ref="E31:E32" si="1">F31/10.764</f>
        <v>125.32515793385359</v>
      </c>
      <c r="F31" s="37">
        <v>1349</v>
      </c>
      <c r="G31" s="9">
        <v>2</v>
      </c>
      <c r="H31" s="48" t="s">
        <v>46</v>
      </c>
      <c r="I31" s="9">
        <v>2</v>
      </c>
      <c r="J31" s="45">
        <v>6</v>
      </c>
      <c r="K31" s="74" t="s">
        <v>44</v>
      </c>
      <c r="L31" s="79" t="s">
        <v>45</v>
      </c>
      <c r="M31" s="40">
        <v>5.76</v>
      </c>
      <c r="N31" s="13"/>
      <c r="O31" s="13"/>
    </row>
    <row r="32" spans="1:15" ht="14.1" customHeight="1" x14ac:dyDescent="0.2">
      <c r="A32" s="60">
        <v>239</v>
      </c>
      <c r="B32" s="39">
        <v>4</v>
      </c>
      <c r="C32" s="5" t="s">
        <v>33</v>
      </c>
      <c r="D32" s="48" t="s">
        <v>64</v>
      </c>
      <c r="E32" s="96">
        <f t="shared" si="1"/>
        <v>125.32515793385359</v>
      </c>
      <c r="F32" s="37">
        <v>1349</v>
      </c>
      <c r="G32" s="9">
        <v>2</v>
      </c>
      <c r="H32" s="48" t="s">
        <v>46</v>
      </c>
      <c r="I32" s="9">
        <v>2</v>
      </c>
      <c r="J32" s="45">
        <v>6</v>
      </c>
      <c r="K32" s="74" t="s">
        <v>44</v>
      </c>
      <c r="L32" s="79" t="s">
        <v>45</v>
      </c>
      <c r="M32" s="40">
        <v>5.76</v>
      </c>
      <c r="N32" s="13"/>
      <c r="O32" s="13"/>
    </row>
    <row r="33" spans="1:24" ht="14.1" customHeight="1" x14ac:dyDescent="0.2">
      <c r="A33" s="60">
        <v>240</v>
      </c>
      <c r="B33" s="39">
        <v>4</v>
      </c>
      <c r="C33" s="5" t="s">
        <v>33</v>
      </c>
      <c r="D33" s="48" t="s">
        <v>49</v>
      </c>
      <c r="E33" s="96">
        <f>F33/10.764</f>
        <v>129.78446674098848</v>
      </c>
      <c r="F33" s="37">
        <v>1397</v>
      </c>
      <c r="G33" s="9">
        <v>2</v>
      </c>
      <c r="H33" s="48" t="s">
        <v>46</v>
      </c>
      <c r="I33" s="9">
        <v>2</v>
      </c>
      <c r="J33" s="45">
        <v>6</v>
      </c>
      <c r="K33" s="74" t="s">
        <v>44</v>
      </c>
      <c r="L33" s="79" t="s">
        <v>45</v>
      </c>
      <c r="M33" s="40">
        <v>2.88</v>
      </c>
      <c r="N33" s="13"/>
      <c r="O33" s="13"/>
    </row>
    <row r="34" spans="1:24" ht="14.1" customHeight="1" x14ac:dyDescent="0.2">
      <c r="A34" s="60">
        <v>241</v>
      </c>
      <c r="B34" s="39">
        <v>3</v>
      </c>
      <c r="C34" s="5" t="s">
        <v>33</v>
      </c>
      <c r="D34" s="48" t="s">
        <v>61</v>
      </c>
      <c r="E34" s="96">
        <f t="shared" si="0"/>
        <v>108.88145670754368</v>
      </c>
      <c r="F34" s="37">
        <v>1172</v>
      </c>
      <c r="G34" s="9">
        <v>2</v>
      </c>
      <c r="H34" s="48" t="s">
        <v>46</v>
      </c>
      <c r="I34" s="9">
        <v>2</v>
      </c>
      <c r="J34" s="45">
        <v>6</v>
      </c>
      <c r="K34" s="74" t="s">
        <v>44</v>
      </c>
      <c r="L34" s="79" t="s">
        <v>45</v>
      </c>
      <c r="M34" s="40">
        <v>2.88</v>
      </c>
      <c r="N34" s="13"/>
      <c r="O34" s="13"/>
    </row>
    <row r="35" spans="1:24" ht="14.1" customHeight="1" x14ac:dyDescent="0.2">
      <c r="A35" s="60">
        <v>242</v>
      </c>
      <c r="B35" s="39">
        <v>4</v>
      </c>
      <c r="C35" s="5" t="s">
        <v>33</v>
      </c>
      <c r="D35" s="48" t="s">
        <v>64</v>
      </c>
      <c r="E35" s="96">
        <f t="shared" si="0"/>
        <v>125.32515793385359</v>
      </c>
      <c r="F35" s="37">
        <v>1349</v>
      </c>
      <c r="G35" s="9">
        <v>2</v>
      </c>
      <c r="H35" s="48" t="s">
        <v>46</v>
      </c>
      <c r="I35" s="9">
        <v>2</v>
      </c>
      <c r="J35" s="45">
        <v>6</v>
      </c>
      <c r="K35" s="74" t="s">
        <v>44</v>
      </c>
      <c r="L35" s="79" t="s">
        <v>45</v>
      </c>
      <c r="M35" s="40">
        <v>5.76</v>
      </c>
      <c r="N35" s="13"/>
      <c r="O35" s="13"/>
    </row>
    <row r="36" spans="1:24" ht="14.1" customHeight="1" x14ac:dyDescent="0.2">
      <c r="A36" s="60">
        <v>243</v>
      </c>
      <c r="B36" s="39">
        <v>3</v>
      </c>
      <c r="C36" s="5" t="s">
        <v>33</v>
      </c>
      <c r="D36" s="48" t="s">
        <v>65</v>
      </c>
      <c r="E36" s="96">
        <f t="shared" ref="E36:E40" si="2">F36/10.764</f>
        <v>109.99628390932739</v>
      </c>
      <c r="F36" s="37">
        <v>1184</v>
      </c>
      <c r="G36" s="9">
        <v>2</v>
      </c>
      <c r="H36" s="48" t="s">
        <v>46</v>
      </c>
      <c r="I36" s="9">
        <v>2</v>
      </c>
      <c r="J36" s="45">
        <v>6</v>
      </c>
      <c r="K36" s="74" t="s">
        <v>44</v>
      </c>
      <c r="L36" s="79" t="s">
        <v>44</v>
      </c>
      <c r="M36" s="40">
        <v>2.88</v>
      </c>
      <c r="N36" s="13"/>
      <c r="O36" s="13"/>
    </row>
    <row r="37" spans="1:24" ht="14.1" customHeight="1" x14ac:dyDescent="0.2">
      <c r="A37" s="60">
        <v>244</v>
      </c>
      <c r="B37" s="39">
        <v>3</v>
      </c>
      <c r="C37" s="5" t="s">
        <v>33</v>
      </c>
      <c r="D37" s="48" t="s">
        <v>65</v>
      </c>
      <c r="E37" s="96">
        <f t="shared" si="2"/>
        <v>109.99628390932739</v>
      </c>
      <c r="F37" s="37">
        <v>1184</v>
      </c>
      <c r="G37" s="9">
        <v>2</v>
      </c>
      <c r="H37" s="48" t="s">
        <v>46</v>
      </c>
      <c r="I37" s="9">
        <v>2</v>
      </c>
      <c r="J37" s="45">
        <v>6</v>
      </c>
      <c r="K37" s="74" t="s">
        <v>44</v>
      </c>
      <c r="L37" s="79" t="s">
        <v>45</v>
      </c>
      <c r="M37" s="40">
        <v>2.88</v>
      </c>
      <c r="N37" s="13"/>
      <c r="O37" s="13"/>
    </row>
    <row r="38" spans="1:24" ht="14.1" customHeight="1" x14ac:dyDescent="0.2">
      <c r="A38" s="60">
        <v>245</v>
      </c>
      <c r="B38" s="39">
        <v>3</v>
      </c>
      <c r="C38" s="5" t="s">
        <v>33</v>
      </c>
      <c r="D38" s="48" t="s">
        <v>65</v>
      </c>
      <c r="E38" s="96">
        <f t="shared" si="2"/>
        <v>109.99628390932739</v>
      </c>
      <c r="F38" s="37">
        <v>1184</v>
      </c>
      <c r="G38" s="9">
        <v>2</v>
      </c>
      <c r="H38" s="48" t="s">
        <v>46</v>
      </c>
      <c r="I38" s="9">
        <v>2</v>
      </c>
      <c r="J38" s="45">
        <v>6</v>
      </c>
      <c r="K38" s="74" t="s">
        <v>44</v>
      </c>
      <c r="L38" s="79" t="s">
        <v>45</v>
      </c>
      <c r="M38" s="40">
        <v>2.88</v>
      </c>
      <c r="N38" s="13"/>
      <c r="O38" s="13"/>
    </row>
    <row r="39" spans="1:24" ht="14.1" customHeight="1" x14ac:dyDescent="0.2">
      <c r="A39" s="60">
        <v>246</v>
      </c>
      <c r="B39" s="39">
        <v>3</v>
      </c>
      <c r="C39" s="5" t="s">
        <v>33</v>
      </c>
      <c r="D39" s="48" t="s">
        <v>65</v>
      </c>
      <c r="E39" s="96">
        <f t="shared" si="2"/>
        <v>109.99628390932739</v>
      </c>
      <c r="F39" s="37">
        <v>1184</v>
      </c>
      <c r="G39" s="9">
        <v>2</v>
      </c>
      <c r="H39" s="48" t="s">
        <v>46</v>
      </c>
      <c r="I39" s="9">
        <v>2</v>
      </c>
      <c r="J39" s="45">
        <v>6</v>
      </c>
      <c r="K39" s="74" t="s">
        <v>44</v>
      </c>
      <c r="L39" s="79" t="s">
        <v>44</v>
      </c>
      <c r="M39" s="40">
        <v>3.9</v>
      </c>
      <c r="N39" s="13"/>
      <c r="O39" s="13"/>
    </row>
    <row r="40" spans="1:24" ht="14.1" customHeight="1" x14ac:dyDescent="0.2">
      <c r="A40" s="60">
        <v>247</v>
      </c>
      <c r="B40" s="39">
        <v>4</v>
      </c>
      <c r="C40" s="5" t="s">
        <v>33</v>
      </c>
      <c r="D40" s="48" t="s">
        <v>64</v>
      </c>
      <c r="E40" s="96">
        <f t="shared" si="2"/>
        <v>125.32515793385359</v>
      </c>
      <c r="F40" s="37">
        <v>1349</v>
      </c>
      <c r="G40" s="9">
        <v>2</v>
      </c>
      <c r="H40" s="48" t="s">
        <v>46</v>
      </c>
      <c r="I40" s="9">
        <v>2</v>
      </c>
      <c r="J40" s="45">
        <v>6</v>
      </c>
      <c r="K40" s="74" t="s">
        <v>44</v>
      </c>
      <c r="L40" s="79" t="s">
        <v>45</v>
      </c>
      <c r="M40" s="40">
        <v>3.9</v>
      </c>
      <c r="N40" s="13"/>
      <c r="O40" s="13"/>
    </row>
    <row r="41" spans="1:24" ht="14.1" customHeight="1" x14ac:dyDescent="0.2">
      <c r="A41" s="60">
        <v>248</v>
      </c>
      <c r="B41" s="39">
        <v>4</v>
      </c>
      <c r="C41" s="5" t="s">
        <v>33</v>
      </c>
      <c r="D41" s="48" t="s">
        <v>57</v>
      </c>
      <c r="E41" s="96">
        <f t="shared" si="0"/>
        <v>137.58825715347456</v>
      </c>
      <c r="F41" s="37">
        <v>1481</v>
      </c>
      <c r="G41" s="9">
        <v>2</v>
      </c>
      <c r="H41" s="48" t="s">
        <v>46</v>
      </c>
      <c r="I41" s="9">
        <v>2</v>
      </c>
      <c r="J41" s="45">
        <v>6</v>
      </c>
      <c r="K41" s="74" t="s">
        <v>44</v>
      </c>
      <c r="L41" s="79" t="s">
        <v>45</v>
      </c>
      <c r="M41" s="40"/>
      <c r="N41" s="13"/>
      <c r="O41" s="13"/>
    </row>
    <row r="42" spans="1:24" ht="14.1" customHeight="1" x14ac:dyDescent="0.2">
      <c r="A42" s="60">
        <v>249</v>
      </c>
      <c r="B42" s="39">
        <v>2</v>
      </c>
      <c r="C42" s="5" t="s">
        <v>33</v>
      </c>
      <c r="D42" s="44" t="s">
        <v>66</v>
      </c>
      <c r="E42" s="96">
        <f t="shared" si="0"/>
        <v>79.617242660720933</v>
      </c>
      <c r="F42" s="37">
        <v>857</v>
      </c>
      <c r="G42" s="9">
        <v>2</v>
      </c>
      <c r="H42" s="44" t="s">
        <v>20</v>
      </c>
      <c r="I42" s="9">
        <v>2</v>
      </c>
      <c r="J42" s="45">
        <v>6</v>
      </c>
      <c r="K42" s="74" t="s">
        <v>44</v>
      </c>
      <c r="L42" s="79" t="s">
        <v>45</v>
      </c>
      <c r="M42" s="40">
        <v>2.88</v>
      </c>
      <c r="N42" s="14"/>
      <c r="O42" s="14"/>
    </row>
    <row r="43" spans="1:24" s="23" customFormat="1" ht="14.1" customHeight="1" x14ac:dyDescent="0.2">
      <c r="A43" s="60">
        <v>250</v>
      </c>
      <c r="B43" s="39">
        <v>2</v>
      </c>
      <c r="C43" s="5" t="s">
        <v>33</v>
      </c>
      <c r="D43" s="44" t="s">
        <v>66</v>
      </c>
      <c r="E43" s="96">
        <f t="shared" si="0"/>
        <v>79.617242660720933</v>
      </c>
      <c r="F43" s="37">
        <v>857</v>
      </c>
      <c r="G43" s="9">
        <v>2</v>
      </c>
      <c r="H43" s="44" t="s">
        <v>20</v>
      </c>
      <c r="I43" s="9">
        <v>2</v>
      </c>
      <c r="J43" s="45">
        <v>6</v>
      </c>
      <c r="K43" s="74" t="s">
        <v>44</v>
      </c>
      <c r="L43" s="79" t="s">
        <v>45</v>
      </c>
      <c r="M43" s="40">
        <v>5.76</v>
      </c>
      <c r="N43" s="15"/>
      <c r="O43" s="15"/>
    </row>
    <row r="44" spans="1:24" s="23" customFormat="1" ht="14.1" customHeight="1" x14ac:dyDescent="0.2">
      <c r="A44" s="60">
        <v>251</v>
      </c>
      <c r="B44" s="39">
        <v>4</v>
      </c>
      <c r="C44" s="5" t="s">
        <v>33</v>
      </c>
      <c r="D44" s="48" t="s">
        <v>57</v>
      </c>
      <c r="E44" s="96">
        <f t="shared" si="0"/>
        <v>137.58825715347456</v>
      </c>
      <c r="F44" s="37">
        <v>1481</v>
      </c>
      <c r="G44" s="9">
        <v>2</v>
      </c>
      <c r="H44" s="48" t="s">
        <v>46</v>
      </c>
      <c r="I44" s="9">
        <v>2</v>
      </c>
      <c r="J44" s="45">
        <v>6</v>
      </c>
      <c r="K44" s="74" t="s">
        <v>44</v>
      </c>
      <c r="L44" s="79" t="s">
        <v>45</v>
      </c>
      <c r="M44" s="40">
        <v>2.88</v>
      </c>
      <c r="N44" s="15"/>
      <c r="O44" s="15"/>
    </row>
    <row r="45" spans="1:24" ht="14.1" customHeight="1" x14ac:dyDescent="0.2">
      <c r="A45" s="60">
        <v>252</v>
      </c>
      <c r="B45" s="39">
        <v>4</v>
      </c>
      <c r="C45" s="5" t="s">
        <v>33</v>
      </c>
      <c r="D45" s="48" t="s">
        <v>64</v>
      </c>
      <c r="E45" s="96">
        <f t="shared" si="0"/>
        <v>125.32515793385359</v>
      </c>
      <c r="F45" s="37">
        <v>1349</v>
      </c>
      <c r="G45" s="9">
        <v>2</v>
      </c>
      <c r="H45" s="48" t="s">
        <v>46</v>
      </c>
      <c r="I45" s="9">
        <v>2</v>
      </c>
      <c r="J45" s="45">
        <v>6</v>
      </c>
      <c r="K45" s="74" t="s">
        <v>44</v>
      </c>
      <c r="L45" s="79" t="s">
        <v>45</v>
      </c>
      <c r="M45" s="40">
        <v>3.9</v>
      </c>
      <c r="N45" s="13"/>
      <c r="O45" s="13"/>
    </row>
    <row r="46" spans="1:24" ht="14.1" customHeight="1" x14ac:dyDescent="0.2">
      <c r="A46" s="60">
        <v>253</v>
      </c>
      <c r="B46" s="39">
        <v>4</v>
      </c>
      <c r="C46" s="5" t="s">
        <v>33</v>
      </c>
      <c r="D46" s="48" t="s">
        <v>64</v>
      </c>
      <c r="E46" s="96">
        <f t="shared" si="0"/>
        <v>125.32515793385359</v>
      </c>
      <c r="F46" s="37">
        <v>1349</v>
      </c>
      <c r="G46" s="9">
        <v>2</v>
      </c>
      <c r="H46" s="48" t="s">
        <v>46</v>
      </c>
      <c r="I46" s="9">
        <v>2</v>
      </c>
      <c r="J46" s="45">
        <v>6</v>
      </c>
      <c r="K46" s="74" t="s">
        <v>44</v>
      </c>
      <c r="L46" s="79" t="s">
        <v>45</v>
      </c>
      <c r="M46" s="40">
        <v>3.9</v>
      </c>
      <c r="N46" s="13"/>
      <c r="O46" s="13"/>
      <c r="X46" s="26"/>
    </row>
    <row r="47" spans="1:24" ht="14.1" customHeight="1" x14ac:dyDescent="0.2">
      <c r="A47" s="60">
        <v>254</v>
      </c>
      <c r="B47" s="39">
        <v>5</v>
      </c>
      <c r="C47" s="5" t="s">
        <v>33</v>
      </c>
      <c r="D47" s="48" t="s">
        <v>59</v>
      </c>
      <c r="E47" s="96">
        <f t="shared" si="0"/>
        <v>164.80862133036047</v>
      </c>
      <c r="F47" s="37">
        <v>1774</v>
      </c>
      <c r="G47" s="9">
        <v>2</v>
      </c>
      <c r="H47" s="48" t="s">
        <v>46</v>
      </c>
      <c r="I47" s="9">
        <v>2</v>
      </c>
      <c r="J47" s="45">
        <v>6</v>
      </c>
      <c r="K47" s="74" t="s">
        <v>44</v>
      </c>
      <c r="L47" s="79" t="s">
        <v>45</v>
      </c>
      <c r="M47" s="40">
        <v>3.9</v>
      </c>
      <c r="N47" s="13"/>
      <c r="O47" s="13"/>
    </row>
    <row r="48" spans="1:24" ht="14.1" customHeight="1" x14ac:dyDescent="0.2">
      <c r="A48" s="60">
        <v>255</v>
      </c>
      <c r="B48" s="39">
        <v>4</v>
      </c>
      <c r="C48" s="5" t="s">
        <v>33</v>
      </c>
      <c r="D48" s="48" t="s">
        <v>57</v>
      </c>
      <c r="E48" s="96">
        <f t="shared" si="0"/>
        <v>137.58825715347456</v>
      </c>
      <c r="F48" s="37">
        <v>1481</v>
      </c>
      <c r="G48" s="9">
        <v>2</v>
      </c>
      <c r="H48" s="48" t="s">
        <v>46</v>
      </c>
      <c r="I48" s="9">
        <v>2</v>
      </c>
      <c r="J48" s="45">
        <v>6</v>
      </c>
      <c r="K48" s="74" t="s">
        <v>44</v>
      </c>
      <c r="L48" s="79" t="s">
        <v>44</v>
      </c>
      <c r="M48" s="40">
        <v>3.9</v>
      </c>
      <c r="N48" s="13"/>
      <c r="O48" s="13"/>
    </row>
    <row r="49" spans="1:15" ht="14.1" customHeight="1" x14ac:dyDescent="0.2">
      <c r="A49" s="60">
        <v>256</v>
      </c>
      <c r="B49" s="39">
        <v>5</v>
      </c>
      <c r="C49" s="5" t="s">
        <v>33</v>
      </c>
      <c r="D49" s="99" t="s">
        <v>60</v>
      </c>
      <c r="E49" s="96">
        <f t="shared" si="0"/>
        <v>155.05388331475288</v>
      </c>
      <c r="F49" s="100">
        <v>1669</v>
      </c>
      <c r="G49" s="9">
        <v>2</v>
      </c>
      <c r="H49" s="48" t="s">
        <v>46</v>
      </c>
      <c r="I49" s="9">
        <v>2</v>
      </c>
      <c r="J49" s="45">
        <v>6</v>
      </c>
      <c r="K49" s="74" t="s">
        <v>44</v>
      </c>
      <c r="L49" s="79" t="s">
        <v>44</v>
      </c>
      <c r="M49" s="40">
        <v>2.88</v>
      </c>
      <c r="N49" s="13"/>
      <c r="O49" s="13"/>
    </row>
    <row r="50" spans="1:15" ht="14.1" customHeight="1" x14ac:dyDescent="0.2">
      <c r="A50" s="60">
        <v>257</v>
      </c>
      <c r="B50" s="39">
        <v>4</v>
      </c>
      <c r="C50" s="5" t="s">
        <v>33</v>
      </c>
      <c r="D50" s="48" t="s">
        <v>58</v>
      </c>
      <c r="E50" s="96">
        <f t="shared" si="0"/>
        <v>156.16871051653661</v>
      </c>
      <c r="F50" s="37">
        <v>1681</v>
      </c>
      <c r="G50" s="9">
        <v>2</v>
      </c>
      <c r="H50" s="48" t="s">
        <v>46</v>
      </c>
      <c r="I50" s="9">
        <v>2</v>
      </c>
      <c r="J50" s="45">
        <v>6</v>
      </c>
      <c r="K50" s="74" t="s">
        <v>44</v>
      </c>
      <c r="L50" s="79" t="s">
        <v>45</v>
      </c>
      <c r="M50" s="40">
        <v>5.76</v>
      </c>
      <c r="N50" s="13"/>
      <c r="O50" s="13"/>
    </row>
    <row r="51" spans="1:15" ht="14.1" customHeight="1" x14ac:dyDescent="0.2">
      <c r="A51" s="60">
        <v>258</v>
      </c>
      <c r="B51" s="39">
        <v>4</v>
      </c>
      <c r="C51" s="5" t="s">
        <v>33</v>
      </c>
      <c r="D51" s="48" t="s">
        <v>57</v>
      </c>
      <c r="E51" s="96">
        <f t="shared" si="0"/>
        <v>137.58825715347456</v>
      </c>
      <c r="F51" s="37">
        <v>1481</v>
      </c>
      <c r="G51" s="9">
        <v>2</v>
      </c>
      <c r="H51" s="48" t="s">
        <v>46</v>
      </c>
      <c r="I51" s="9">
        <v>2</v>
      </c>
      <c r="J51" s="45">
        <v>6</v>
      </c>
      <c r="K51" s="74" t="s">
        <v>44</v>
      </c>
      <c r="L51" s="79" t="s">
        <v>45</v>
      </c>
      <c r="M51" s="40">
        <v>2.88</v>
      </c>
      <c r="N51" s="13"/>
      <c r="O51" s="13"/>
    </row>
    <row r="52" spans="1:15" ht="14.1" customHeight="1" x14ac:dyDescent="0.2">
      <c r="A52" s="60">
        <v>259</v>
      </c>
      <c r="B52" s="39">
        <v>2</v>
      </c>
      <c r="C52" s="104" t="s">
        <v>33</v>
      </c>
      <c r="D52" s="110" t="s">
        <v>66</v>
      </c>
      <c r="E52" s="105">
        <v>79.62</v>
      </c>
      <c r="F52" s="106">
        <v>857</v>
      </c>
      <c r="G52" s="9">
        <v>2</v>
      </c>
      <c r="H52" s="111" t="s">
        <v>7</v>
      </c>
      <c r="I52" s="9">
        <v>1</v>
      </c>
      <c r="J52" s="45">
        <v>6</v>
      </c>
      <c r="K52" s="74" t="s">
        <v>44</v>
      </c>
      <c r="L52" s="79" t="s">
        <v>45</v>
      </c>
      <c r="M52" s="40">
        <v>2.88</v>
      </c>
      <c r="N52" s="13"/>
      <c r="O52" s="13"/>
    </row>
    <row r="53" spans="1:15" ht="14.1" customHeight="1" x14ac:dyDescent="0.2">
      <c r="A53" s="60">
        <v>260</v>
      </c>
      <c r="B53" s="9">
        <v>2</v>
      </c>
      <c r="C53" s="107" t="s">
        <v>33</v>
      </c>
      <c r="D53" s="110" t="s">
        <v>67</v>
      </c>
      <c r="E53" s="108">
        <v>79.62</v>
      </c>
      <c r="F53" s="109">
        <v>857</v>
      </c>
      <c r="G53" s="9">
        <v>2</v>
      </c>
      <c r="H53" s="111" t="s">
        <v>7</v>
      </c>
      <c r="I53" s="9">
        <v>1</v>
      </c>
      <c r="J53" s="45">
        <v>6</v>
      </c>
      <c r="K53" s="74" t="s">
        <v>44</v>
      </c>
      <c r="L53" s="79" t="s">
        <v>45</v>
      </c>
      <c r="M53" s="40">
        <v>5.76</v>
      </c>
      <c r="N53" s="13"/>
      <c r="O53" s="13"/>
    </row>
    <row r="54" spans="1:15" ht="14.1" customHeight="1" x14ac:dyDescent="0.2">
      <c r="A54" s="60">
        <v>261</v>
      </c>
      <c r="B54" s="39">
        <v>2</v>
      </c>
      <c r="C54" s="104" t="s">
        <v>33</v>
      </c>
      <c r="D54" s="110" t="s">
        <v>66</v>
      </c>
      <c r="E54" s="105">
        <v>79.62</v>
      </c>
      <c r="F54" s="106">
        <v>857</v>
      </c>
      <c r="G54" s="9">
        <v>2</v>
      </c>
      <c r="H54" s="111" t="s">
        <v>7</v>
      </c>
      <c r="I54" s="9">
        <v>1</v>
      </c>
      <c r="J54" s="45">
        <v>6</v>
      </c>
      <c r="K54" s="74" t="s">
        <v>44</v>
      </c>
      <c r="L54" s="79" t="s">
        <v>45</v>
      </c>
      <c r="M54" s="40">
        <v>2.88</v>
      </c>
      <c r="N54" s="13"/>
      <c r="O54" s="13"/>
    </row>
    <row r="55" spans="1:15" ht="14.1" customHeight="1" x14ac:dyDescent="0.2">
      <c r="A55" s="60">
        <v>262</v>
      </c>
      <c r="B55" s="39">
        <v>3</v>
      </c>
      <c r="C55" s="5" t="s">
        <v>33</v>
      </c>
      <c r="D55" s="48" t="s">
        <v>61</v>
      </c>
      <c r="E55" s="96">
        <f t="shared" si="0"/>
        <v>108.88145670754368</v>
      </c>
      <c r="F55" s="37">
        <v>1172</v>
      </c>
      <c r="G55" s="9">
        <v>2</v>
      </c>
      <c r="H55" s="48" t="s">
        <v>46</v>
      </c>
      <c r="I55" s="9">
        <v>2</v>
      </c>
      <c r="J55" s="45">
        <v>6</v>
      </c>
      <c r="K55" s="74" t="s">
        <v>44</v>
      </c>
      <c r="L55" s="79" t="s">
        <v>45</v>
      </c>
      <c r="M55" s="40">
        <v>3.77</v>
      </c>
      <c r="N55" s="13"/>
      <c r="O55" s="13"/>
    </row>
    <row r="56" spans="1:15" ht="14.1" customHeight="1" x14ac:dyDescent="0.2">
      <c r="A56" s="60">
        <v>263</v>
      </c>
      <c r="B56" s="39">
        <v>4</v>
      </c>
      <c r="C56" s="5" t="s">
        <v>33</v>
      </c>
      <c r="D56" s="48" t="s">
        <v>68</v>
      </c>
      <c r="E56" s="96">
        <f t="shared" si="0"/>
        <v>130.43478260869566</v>
      </c>
      <c r="F56" s="37">
        <v>1404</v>
      </c>
      <c r="G56" s="9">
        <v>2</v>
      </c>
      <c r="H56" s="48" t="s">
        <v>46</v>
      </c>
      <c r="I56" s="9">
        <v>2</v>
      </c>
      <c r="J56" s="45">
        <v>6</v>
      </c>
      <c r="K56" s="74" t="s">
        <v>44</v>
      </c>
      <c r="L56" s="79" t="s">
        <v>45</v>
      </c>
      <c r="M56" s="40">
        <v>3.77</v>
      </c>
      <c r="N56" s="13"/>
      <c r="O56" s="13"/>
    </row>
    <row r="57" spans="1:15" ht="14.1" customHeight="1" x14ac:dyDescent="0.2">
      <c r="A57" s="60">
        <v>264</v>
      </c>
      <c r="B57" s="39">
        <v>4</v>
      </c>
      <c r="C57" s="5" t="s">
        <v>33</v>
      </c>
      <c r="D57" s="48" t="s">
        <v>57</v>
      </c>
      <c r="E57" s="96">
        <f t="shared" si="0"/>
        <v>137.58825715347456</v>
      </c>
      <c r="F57" s="37">
        <v>1481</v>
      </c>
      <c r="G57" s="9">
        <v>2</v>
      </c>
      <c r="H57" s="48" t="s">
        <v>46</v>
      </c>
      <c r="I57" s="9">
        <v>2</v>
      </c>
      <c r="J57" s="45">
        <v>6</v>
      </c>
      <c r="K57" s="74" t="s">
        <v>44</v>
      </c>
      <c r="L57" s="79" t="s">
        <v>45</v>
      </c>
      <c r="M57" s="40">
        <v>3.36</v>
      </c>
      <c r="N57" s="13"/>
      <c r="O57" s="13"/>
    </row>
    <row r="58" spans="1:15" ht="14.1" customHeight="1" x14ac:dyDescent="0.2">
      <c r="A58" s="60">
        <v>265</v>
      </c>
      <c r="B58" s="39">
        <v>4</v>
      </c>
      <c r="C58" s="5" t="s">
        <v>33</v>
      </c>
      <c r="D58" s="48" t="s">
        <v>58</v>
      </c>
      <c r="E58" s="96">
        <f t="shared" si="0"/>
        <v>156.16871051653661</v>
      </c>
      <c r="F58" s="37">
        <v>1681</v>
      </c>
      <c r="G58" s="9">
        <v>2</v>
      </c>
      <c r="H58" s="48" t="s">
        <v>46</v>
      </c>
      <c r="I58" s="9">
        <v>2</v>
      </c>
      <c r="J58" s="45">
        <v>6</v>
      </c>
      <c r="K58" s="74" t="s">
        <v>44</v>
      </c>
      <c r="L58" s="79" t="s">
        <v>45</v>
      </c>
      <c r="M58" s="40">
        <v>2.96</v>
      </c>
      <c r="N58" s="13"/>
      <c r="O58" s="13"/>
    </row>
    <row r="59" spans="1:15" ht="14.1" customHeight="1" x14ac:dyDescent="0.2">
      <c r="A59" s="60">
        <v>266</v>
      </c>
      <c r="B59" s="39">
        <v>5</v>
      </c>
      <c r="C59" s="5" t="s">
        <v>33</v>
      </c>
      <c r="D59" s="48" t="s">
        <v>59</v>
      </c>
      <c r="E59" s="96">
        <f t="shared" si="0"/>
        <v>164.80862133036047</v>
      </c>
      <c r="F59" s="37">
        <v>1774</v>
      </c>
      <c r="G59" s="9">
        <v>2</v>
      </c>
      <c r="H59" s="48" t="s">
        <v>46</v>
      </c>
      <c r="I59" s="9">
        <v>2</v>
      </c>
      <c r="J59" s="45">
        <v>6</v>
      </c>
      <c r="K59" s="74" t="s">
        <v>44</v>
      </c>
      <c r="L59" s="79" t="s">
        <v>45</v>
      </c>
      <c r="M59" s="40">
        <v>3.9</v>
      </c>
      <c r="N59" s="14"/>
      <c r="O59" s="14"/>
    </row>
    <row r="60" spans="1:15" ht="14.1" customHeight="1" x14ac:dyDescent="0.2">
      <c r="A60" s="60">
        <v>267</v>
      </c>
      <c r="B60" s="39">
        <v>4</v>
      </c>
      <c r="C60" s="5" t="s">
        <v>33</v>
      </c>
      <c r="D60" s="48" t="s">
        <v>69</v>
      </c>
      <c r="E60" s="96">
        <f t="shared" si="0"/>
        <v>119.84392419175029</v>
      </c>
      <c r="F60" s="37">
        <v>1290</v>
      </c>
      <c r="G60" s="9">
        <v>2</v>
      </c>
      <c r="H60" s="48" t="s">
        <v>46</v>
      </c>
      <c r="I60" s="9">
        <v>2</v>
      </c>
      <c r="J60" s="45">
        <v>6</v>
      </c>
      <c r="K60" s="74" t="s">
        <v>44</v>
      </c>
      <c r="L60" s="79" t="s">
        <v>45</v>
      </c>
      <c r="M60" s="40">
        <v>3.9</v>
      </c>
      <c r="N60" s="13"/>
      <c r="O60" s="13"/>
    </row>
    <row r="61" spans="1:15" ht="14.1" customHeight="1" thickBot="1" x14ac:dyDescent="0.25">
      <c r="A61" s="60">
        <v>268</v>
      </c>
      <c r="B61" s="39">
        <v>4</v>
      </c>
      <c r="C61" s="5" t="s">
        <v>33</v>
      </c>
      <c r="D61" s="48" t="s">
        <v>58</v>
      </c>
      <c r="E61" s="96">
        <f t="shared" si="0"/>
        <v>156.16871051653661</v>
      </c>
      <c r="F61" s="37">
        <v>1681</v>
      </c>
      <c r="G61" s="9">
        <v>2</v>
      </c>
      <c r="H61" s="48" t="s">
        <v>46</v>
      </c>
      <c r="I61" s="9">
        <v>2</v>
      </c>
      <c r="J61" s="45">
        <v>6</v>
      </c>
      <c r="K61" s="74" t="s">
        <v>44</v>
      </c>
      <c r="L61" s="79" t="s">
        <v>44</v>
      </c>
      <c r="M61" s="46"/>
      <c r="N61" s="13"/>
      <c r="O61" s="13"/>
    </row>
    <row r="62" spans="1:15" ht="14.1" customHeight="1" x14ac:dyDescent="0.2">
      <c r="A62" s="60">
        <v>269</v>
      </c>
      <c r="B62" s="39">
        <v>4</v>
      </c>
      <c r="C62" s="5" t="s">
        <v>33</v>
      </c>
      <c r="D62" s="48" t="s">
        <v>57</v>
      </c>
      <c r="E62" s="96">
        <f t="shared" si="0"/>
        <v>137.58825715347456</v>
      </c>
      <c r="F62" s="37">
        <v>1481</v>
      </c>
      <c r="G62" s="9">
        <v>2</v>
      </c>
      <c r="H62" s="48" t="s">
        <v>46</v>
      </c>
      <c r="I62" s="9">
        <v>2</v>
      </c>
      <c r="J62" s="45">
        <v>6</v>
      </c>
      <c r="K62" s="74" t="s">
        <v>44</v>
      </c>
      <c r="L62" s="79" t="s">
        <v>45</v>
      </c>
      <c r="M62" s="45"/>
      <c r="N62" s="13"/>
      <c r="O62" s="13"/>
    </row>
    <row r="63" spans="1:15" ht="14.1" customHeight="1" x14ac:dyDescent="0.2">
      <c r="A63" s="60">
        <v>270</v>
      </c>
      <c r="B63" s="39">
        <v>3</v>
      </c>
      <c r="C63" s="5" t="s">
        <v>33</v>
      </c>
      <c r="D63" s="112" t="s">
        <v>50</v>
      </c>
      <c r="E63" s="96">
        <f t="shared" si="0"/>
        <v>94.017094017094024</v>
      </c>
      <c r="F63" s="37">
        <v>1012</v>
      </c>
      <c r="G63" s="9">
        <v>2</v>
      </c>
      <c r="H63" s="44" t="s">
        <v>20</v>
      </c>
      <c r="I63" s="9">
        <v>2</v>
      </c>
      <c r="J63" s="45">
        <v>6</v>
      </c>
      <c r="K63" s="74" t="s">
        <v>44</v>
      </c>
      <c r="L63" s="79" t="s">
        <v>45</v>
      </c>
      <c r="M63" s="40">
        <v>3.9</v>
      </c>
      <c r="N63" s="14"/>
      <c r="O63" s="14"/>
    </row>
    <row r="64" spans="1:15" ht="14.1" customHeight="1" x14ac:dyDescent="0.2">
      <c r="A64" s="60">
        <v>271</v>
      </c>
      <c r="B64" s="39">
        <v>3</v>
      </c>
      <c r="C64" s="5" t="s">
        <v>33</v>
      </c>
      <c r="D64" s="112" t="s">
        <v>50</v>
      </c>
      <c r="E64" s="96">
        <f t="shared" si="0"/>
        <v>94.017094017094024</v>
      </c>
      <c r="F64" s="37">
        <v>1012</v>
      </c>
      <c r="G64" s="9">
        <v>2</v>
      </c>
      <c r="H64" s="44" t="s">
        <v>20</v>
      </c>
      <c r="I64" s="9">
        <v>2</v>
      </c>
      <c r="J64" s="45">
        <v>6</v>
      </c>
      <c r="K64" s="74" t="s">
        <v>44</v>
      </c>
      <c r="L64" s="79" t="s">
        <v>45</v>
      </c>
      <c r="M64" s="40">
        <v>3.9</v>
      </c>
      <c r="N64" s="14"/>
      <c r="O64" s="14"/>
    </row>
    <row r="65" spans="1:15" ht="14.1" customHeight="1" x14ac:dyDescent="0.2">
      <c r="A65" s="60">
        <v>272</v>
      </c>
      <c r="B65" s="39">
        <v>3</v>
      </c>
      <c r="C65" s="5" t="s">
        <v>33</v>
      </c>
      <c r="D65" s="48" t="s">
        <v>61</v>
      </c>
      <c r="E65" s="96">
        <f t="shared" si="0"/>
        <v>108.88145670754368</v>
      </c>
      <c r="F65" s="37">
        <v>1172</v>
      </c>
      <c r="G65" s="9">
        <v>2</v>
      </c>
      <c r="H65" s="48" t="s">
        <v>46</v>
      </c>
      <c r="I65" s="9">
        <v>2</v>
      </c>
      <c r="J65" s="45">
        <v>6</v>
      </c>
      <c r="K65" s="74" t="s">
        <v>44</v>
      </c>
      <c r="L65" s="79" t="s">
        <v>45</v>
      </c>
      <c r="M65" s="40">
        <v>2.96</v>
      </c>
      <c r="N65" s="13"/>
      <c r="O65" s="13"/>
    </row>
    <row r="66" spans="1:15" ht="14.1" customHeight="1" x14ac:dyDescent="0.2">
      <c r="A66" s="60">
        <v>273</v>
      </c>
      <c r="B66" s="69">
        <v>4</v>
      </c>
      <c r="C66" s="5" t="s">
        <v>33</v>
      </c>
      <c r="D66" s="113" t="s">
        <v>70</v>
      </c>
      <c r="E66" s="96">
        <f t="shared" si="0"/>
        <v>108.13823857302118</v>
      </c>
      <c r="F66" s="72">
        <v>1164</v>
      </c>
      <c r="G66" s="9">
        <v>2</v>
      </c>
      <c r="H66" s="47" t="s">
        <v>31</v>
      </c>
      <c r="I66" s="9">
        <v>2</v>
      </c>
      <c r="J66" s="45">
        <v>6</v>
      </c>
      <c r="K66" s="74" t="s">
        <v>44</v>
      </c>
      <c r="L66" s="79" t="s">
        <v>45</v>
      </c>
      <c r="M66" s="40">
        <v>3.36</v>
      </c>
      <c r="N66" s="13"/>
      <c r="O66" s="13"/>
    </row>
    <row r="67" spans="1:15" ht="14.1" customHeight="1" x14ac:dyDescent="0.2">
      <c r="A67" s="60">
        <v>274</v>
      </c>
      <c r="B67" s="69">
        <v>4</v>
      </c>
      <c r="C67" s="5" t="s">
        <v>33</v>
      </c>
      <c r="D67" s="113" t="s">
        <v>70</v>
      </c>
      <c r="E67" s="96">
        <f t="shared" si="0"/>
        <v>108.13823857302118</v>
      </c>
      <c r="F67" s="72">
        <v>1164</v>
      </c>
      <c r="G67" s="9">
        <v>2</v>
      </c>
      <c r="H67" s="47" t="s">
        <v>31</v>
      </c>
      <c r="I67" s="9">
        <v>2</v>
      </c>
      <c r="J67" s="45">
        <v>6</v>
      </c>
      <c r="K67" s="74" t="s">
        <v>44</v>
      </c>
      <c r="L67" s="79" t="s">
        <v>45</v>
      </c>
      <c r="M67" s="78">
        <v>3.2</v>
      </c>
      <c r="N67" s="13"/>
      <c r="O67" s="13"/>
    </row>
    <row r="68" spans="1:15" ht="14.1" customHeight="1" x14ac:dyDescent="0.2">
      <c r="A68" s="60">
        <v>275</v>
      </c>
      <c r="B68" s="39">
        <v>3</v>
      </c>
      <c r="C68" s="5" t="s">
        <v>33</v>
      </c>
      <c r="D68" s="48" t="s">
        <v>50</v>
      </c>
      <c r="E68" s="96">
        <f t="shared" si="0"/>
        <v>94.017094017094024</v>
      </c>
      <c r="F68" s="37">
        <v>1012</v>
      </c>
      <c r="G68" s="9">
        <v>2</v>
      </c>
      <c r="H68" s="48" t="s">
        <v>46</v>
      </c>
      <c r="I68" s="9">
        <v>2</v>
      </c>
      <c r="J68" s="45">
        <v>6</v>
      </c>
      <c r="K68" s="74" t="s">
        <v>44</v>
      </c>
      <c r="L68" s="79" t="s">
        <v>45</v>
      </c>
      <c r="M68" s="40">
        <v>6.4</v>
      </c>
      <c r="N68" s="13"/>
      <c r="O68" s="13"/>
    </row>
    <row r="69" spans="1:15" ht="14.1" customHeight="1" x14ac:dyDescent="0.2">
      <c r="A69" s="60">
        <v>276</v>
      </c>
      <c r="B69" s="39">
        <v>3</v>
      </c>
      <c r="C69" s="5" t="s">
        <v>33</v>
      </c>
      <c r="D69" s="48" t="s">
        <v>50</v>
      </c>
      <c r="E69" s="96">
        <f t="shared" si="0"/>
        <v>94.017094017094024</v>
      </c>
      <c r="F69" s="37">
        <v>1012</v>
      </c>
      <c r="G69" s="9">
        <v>2</v>
      </c>
      <c r="H69" s="48" t="s">
        <v>46</v>
      </c>
      <c r="I69" s="9">
        <v>2</v>
      </c>
      <c r="J69" s="45">
        <v>6</v>
      </c>
      <c r="K69" s="74" t="s">
        <v>44</v>
      </c>
      <c r="L69" s="79" t="s">
        <v>45</v>
      </c>
      <c r="M69" s="40">
        <v>3.2</v>
      </c>
      <c r="N69" s="13"/>
      <c r="O69" s="13"/>
    </row>
    <row r="70" spans="1:15" ht="14.1" customHeight="1" x14ac:dyDescent="0.2">
      <c r="A70" s="60">
        <v>277</v>
      </c>
      <c r="B70" s="39">
        <v>3</v>
      </c>
      <c r="C70" s="5" t="s">
        <v>33</v>
      </c>
      <c r="D70" s="48" t="s">
        <v>61</v>
      </c>
      <c r="E70" s="96">
        <f t="shared" si="0"/>
        <v>108.88145670754368</v>
      </c>
      <c r="F70" s="37">
        <v>1172</v>
      </c>
      <c r="G70" s="9">
        <v>2</v>
      </c>
      <c r="H70" s="48" t="s">
        <v>46</v>
      </c>
      <c r="I70" s="9">
        <v>2</v>
      </c>
      <c r="J70" s="45">
        <v>6</v>
      </c>
      <c r="K70" s="74" t="s">
        <v>44</v>
      </c>
      <c r="L70" s="79" t="s">
        <v>45</v>
      </c>
      <c r="M70" s="40"/>
      <c r="N70" s="13"/>
      <c r="O70" s="13"/>
    </row>
    <row r="71" spans="1:15" ht="14.1" customHeight="1" x14ac:dyDescent="0.2">
      <c r="A71" s="60">
        <v>278</v>
      </c>
      <c r="B71" s="39">
        <v>3</v>
      </c>
      <c r="C71" s="5" t="s">
        <v>33</v>
      </c>
      <c r="D71" s="68" t="s">
        <v>50</v>
      </c>
      <c r="E71" s="96">
        <f t="shared" si="0"/>
        <v>94.017094017094024</v>
      </c>
      <c r="F71" s="37">
        <v>1012</v>
      </c>
      <c r="G71" s="9">
        <v>2</v>
      </c>
      <c r="H71" s="111" t="s">
        <v>7</v>
      </c>
      <c r="I71" s="9">
        <v>2</v>
      </c>
      <c r="J71" s="45">
        <v>6</v>
      </c>
      <c r="K71" s="74" t="s">
        <v>44</v>
      </c>
      <c r="L71" s="79" t="s">
        <v>44</v>
      </c>
      <c r="M71" s="40">
        <v>3.16</v>
      </c>
      <c r="N71" s="13"/>
      <c r="O71" s="13"/>
    </row>
    <row r="72" spans="1:15" ht="14.1" customHeight="1" x14ac:dyDescent="0.2">
      <c r="A72" s="60">
        <v>279</v>
      </c>
      <c r="B72" s="39">
        <v>3</v>
      </c>
      <c r="C72" s="5" t="s">
        <v>33</v>
      </c>
      <c r="D72" s="68" t="s">
        <v>50</v>
      </c>
      <c r="E72" s="96">
        <f t="shared" si="0"/>
        <v>94.017094017094024</v>
      </c>
      <c r="F72" s="37">
        <v>1012</v>
      </c>
      <c r="G72" s="9">
        <v>2</v>
      </c>
      <c r="H72" s="111" t="s">
        <v>7</v>
      </c>
      <c r="I72" s="9">
        <v>2</v>
      </c>
      <c r="J72" s="45">
        <v>6</v>
      </c>
      <c r="K72" s="74" t="s">
        <v>44</v>
      </c>
      <c r="L72" s="79" t="s">
        <v>44</v>
      </c>
      <c r="M72" s="40">
        <v>3.16</v>
      </c>
      <c r="N72" s="13"/>
      <c r="O72" s="13"/>
    </row>
    <row r="73" spans="1:15" ht="14.1" customHeight="1" x14ac:dyDescent="0.2">
      <c r="A73" s="60">
        <v>280</v>
      </c>
      <c r="B73" s="39">
        <v>3</v>
      </c>
      <c r="C73" s="5" t="s">
        <v>33</v>
      </c>
      <c r="D73" s="68" t="s">
        <v>50</v>
      </c>
      <c r="E73" s="96">
        <f t="shared" si="0"/>
        <v>94.017094017094024</v>
      </c>
      <c r="F73" s="37">
        <v>1012</v>
      </c>
      <c r="G73" s="9">
        <v>2</v>
      </c>
      <c r="H73" s="111" t="s">
        <v>7</v>
      </c>
      <c r="I73" s="9">
        <v>2</v>
      </c>
      <c r="J73" s="45">
        <v>6</v>
      </c>
      <c r="K73" s="74" t="s">
        <v>44</v>
      </c>
      <c r="L73" s="79" t="s">
        <v>44</v>
      </c>
      <c r="M73" s="40">
        <v>3.36</v>
      </c>
      <c r="N73" s="13"/>
      <c r="O73" s="13"/>
    </row>
    <row r="74" spans="1:15" ht="14.1" customHeight="1" x14ac:dyDescent="0.2">
      <c r="A74" s="60">
        <v>281</v>
      </c>
      <c r="B74" s="39">
        <v>3</v>
      </c>
      <c r="C74" s="5" t="s">
        <v>33</v>
      </c>
      <c r="D74" s="48" t="s">
        <v>61</v>
      </c>
      <c r="E74" s="96">
        <f t="shared" si="0"/>
        <v>108.88145670754368</v>
      </c>
      <c r="F74" s="37">
        <v>1172</v>
      </c>
      <c r="G74" s="9">
        <v>2</v>
      </c>
      <c r="H74" s="48" t="s">
        <v>46</v>
      </c>
      <c r="I74" s="9">
        <v>2</v>
      </c>
      <c r="J74" s="45">
        <v>6</v>
      </c>
      <c r="K74" s="74" t="s">
        <v>44</v>
      </c>
      <c r="L74" s="79" t="s">
        <v>45</v>
      </c>
      <c r="M74" s="40">
        <v>2.96</v>
      </c>
      <c r="N74" s="13"/>
      <c r="O74" s="13"/>
    </row>
    <row r="75" spans="1:15" ht="14.1" customHeight="1" x14ac:dyDescent="0.2">
      <c r="A75" s="60">
        <v>282</v>
      </c>
      <c r="B75" s="39">
        <v>4</v>
      </c>
      <c r="C75" s="5" t="s">
        <v>33</v>
      </c>
      <c r="D75" s="48" t="s">
        <v>58</v>
      </c>
      <c r="E75" s="96">
        <f t="shared" si="0"/>
        <v>156.16871051653661</v>
      </c>
      <c r="F75" s="37">
        <v>1681</v>
      </c>
      <c r="G75" s="9">
        <v>2</v>
      </c>
      <c r="H75" s="48" t="s">
        <v>46</v>
      </c>
      <c r="I75" s="9">
        <v>2</v>
      </c>
      <c r="J75" s="45">
        <v>6</v>
      </c>
      <c r="K75" s="74" t="s">
        <v>44</v>
      </c>
      <c r="L75" s="79" t="s">
        <v>45</v>
      </c>
      <c r="M75" s="40">
        <v>2.88</v>
      </c>
      <c r="N75" s="13"/>
      <c r="O75" s="13"/>
    </row>
    <row r="76" spans="1:15" ht="14.1" customHeight="1" x14ac:dyDescent="0.2">
      <c r="A76" s="60">
        <v>283</v>
      </c>
      <c r="B76" s="39">
        <v>4</v>
      </c>
      <c r="C76" s="5" t="s">
        <v>33</v>
      </c>
      <c r="D76" s="48" t="s">
        <v>69</v>
      </c>
      <c r="E76" s="96">
        <f t="shared" si="0"/>
        <v>119.84392419175029</v>
      </c>
      <c r="F76" s="37">
        <v>1290</v>
      </c>
      <c r="G76" s="9">
        <v>2</v>
      </c>
      <c r="H76" s="48" t="s">
        <v>46</v>
      </c>
      <c r="I76" s="9">
        <v>2</v>
      </c>
      <c r="J76" s="45">
        <v>6</v>
      </c>
      <c r="K76" s="74" t="s">
        <v>44</v>
      </c>
      <c r="L76" s="79" t="s">
        <v>45</v>
      </c>
      <c r="M76" s="40">
        <v>2.88</v>
      </c>
      <c r="N76" s="13"/>
      <c r="O76" s="13"/>
    </row>
    <row r="77" spans="1:15" ht="14.1" customHeight="1" x14ac:dyDescent="0.2">
      <c r="A77" s="60">
        <v>284</v>
      </c>
      <c r="B77" s="39">
        <v>4</v>
      </c>
      <c r="C77" s="5" t="s">
        <v>33</v>
      </c>
      <c r="D77" s="48" t="s">
        <v>69</v>
      </c>
      <c r="E77" s="96">
        <f t="shared" si="0"/>
        <v>119.84392419175029</v>
      </c>
      <c r="F77" s="37">
        <v>1290</v>
      </c>
      <c r="G77" s="9">
        <v>2</v>
      </c>
      <c r="H77" s="48" t="s">
        <v>46</v>
      </c>
      <c r="I77" s="9">
        <v>2</v>
      </c>
      <c r="J77" s="45">
        <v>6</v>
      </c>
      <c r="K77" s="74" t="s">
        <v>44</v>
      </c>
      <c r="L77" s="79" t="s">
        <v>45</v>
      </c>
      <c r="M77" s="40">
        <v>2.88</v>
      </c>
      <c r="N77" s="13"/>
      <c r="O77" s="13"/>
    </row>
    <row r="78" spans="1:15" ht="14.1" customHeight="1" x14ac:dyDescent="0.2">
      <c r="A78" s="60">
        <v>285</v>
      </c>
      <c r="B78" s="39">
        <v>4</v>
      </c>
      <c r="C78" s="5" t="s">
        <v>33</v>
      </c>
      <c r="D78" s="48" t="s">
        <v>49</v>
      </c>
      <c r="E78" s="96">
        <f>F78/10.764</f>
        <v>129.78446674098848</v>
      </c>
      <c r="F78" s="37">
        <v>1397</v>
      </c>
      <c r="G78" s="9">
        <v>2</v>
      </c>
      <c r="H78" s="48" t="s">
        <v>46</v>
      </c>
      <c r="I78" s="9">
        <v>2</v>
      </c>
      <c r="J78" s="45">
        <v>6</v>
      </c>
      <c r="K78" s="74" t="s">
        <v>44</v>
      </c>
      <c r="L78" s="79" t="s">
        <v>45</v>
      </c>
      <c r="M78" s="40">
        <v>2.88</v>
      </c>
      <c r="N78" s="13"/>
      <c r="O78" s="13"/>
    </row>
    <row r="79" spans="1:15" ht="14.1" customHeight="1" x14ac:dyDescent="0.2">
      <c r="A79" s="60">
        <v>286</v>
      </c>
      <c r="B79" s="39">
        <v>5</v>
      </c>
      <c r="C79" s="5" t="s">
        <v>33</v>
      </c>
      <c r="D79" s="99" t="s">
        <v>60</v>
      </c>
      <c r="E79" s="96">
        <f t="shared" ref="E79" si="3">F79/10.764</f>
        <v>155.05388331475288</v>
      </c>
      <c r="F79" s="100">
        <v>1669</v>
      </c>
      <c r="G79" s="9">
        <v>2</v>
      </c>
      <c r="H79" s="48" t="s">
        <v>46</v>
      </c>
      <c r="I79" s="9">
        <v>2</v>
      </c>
      <c r="J79" s="45">
        <v>6</v>
      </c>
      <c r="K79" s="74" t="s">
        <v>44</v>
      </c>
      <c r="L79" s="79" t="s">
        <v>45</v>
      </c>
      <c r="M79" s="40"/>
      <c r="N79" s="13"/>
      <c r="O79" s="13"/>
    </row>
    <row r="80" spans="1:15" ht="14.1" customHeight="1" x14ac:dyDescent="0.2">
      <c r="A80" s="60">
        <v>287</v>
      </c>
      <c r="B80" s="39">
        <v>4</v>
      </c>
      <c r="C80" s="5" t="s">
        <v>33</v>
      </c>
      <c r="D80" s="48" t="s">
        <v>49</v>
      </c>
      <c r="E80" s="96">
        <f t="shared" ref="E80:E88" si="4">F80/10.764</f>
        <v>129.78446674098848</v>
      </c>
      <c r="F80" s="37">
        <v>1397</v>
      </c>
      <c r="G80" s="9">
        <v>2</v>
      </c>
      <c r="H80" s="48" t="s">
        <v>46</v>
      </c>
      <c r="I80" s="9">
        <v>2</v>
      </c>
      <c r="J80" s="45">
        <v>6</v>
      </c>
      <c r="K80" s="74" t="s">
        <v>44</v>
      </c>
      <c r="L80" s="79" t="s">
        <v>45</v>
      </c>
      <c r="M80" s="40">
        <v>3.9</v>
      </c>
      <c r="N80" s="13"/>
      <c r="O80" s="13"/>
    </row>
    <row r="81" spans="1:15" ht="14.1" customHeight="1" x14ac:dyDescent="0.2">
      <c r="A81" s="60">
        <v>288</v>
      </c>
      <c r="B81" s="39">
        <v>4</v>
      </c>
      <c r="C81" s="5" t="s">
        <v>33</v>
      </c>
      <c r="D81" s="48" t="s">
        <v>64</v>
      </c>
      <c r="E81" s="96">
        <f t="shared" si="4"/>
        <v>125.32515793385359</v>
      </c>
      <c r="F81" s="37">
        <v>1349</v>
      </c>
      <c r="G81" s="9">
        <v>2</v>
      </c>
      <c r="H81" s="48" t="s">
        <v>46</v>
      </c>
      <c r="I81" s="9">
        <v>2</v>
      </c>
      <c r="J81" s="45">
        <v>6</v>
      </c>
      <c r="K81" s="74" t="s">
        <v>44</v>
      </c>
      <c r="L81" s="79" t="s">
        <v>45</v>
      </c>
      <c r="M81" s="40">
        <v>3.9</v>
      </c>
      <c r="N81" s="13"/>
      <c r="O81" s="13"/>
    </row>
    <row r="82" spans="1:15" ht="14.1" customHeight="1" x14ac:dyDescent="0.2">
      <c r="A82" s="60">
        <v>289</v>
      </c>
      <c r="B82" s="39">
        <v>4</v>
      </c>
      <c r="C82" s="5" t="s">
        <v>33</v>
      </c>
      <c r="D82" s="48" t="s">
        <v>64</v>
      </c>
      <c r="E82" s="96">
        <f t="shared" si="4"/>
        <v>125.32515793385359</v>
      </c>
      <c r="F82" s="37">
        <v>1349</v>
      </c>
      <c r="G82" s="9">
        <v>2</v>
      </c>
      <c r="H82" s="48" t="s">
        <v>46</v>
      </c>
      <c r="I82" s="9">
        <v>2</v>
      </c>
      <c r="J82" s="45">
        <v>6</v>
      </c>
      <c r="K82" s="74" t="s">
        <v>44</v>
      </c>
      <c r="L82" s="79" t="s">
        <v>45</v>
      </c>
      <c r="M82" s="40"/>
      <c r="N82" s="13"/>
      <c r="O82" s="13"/>
    </row>
    <row r="83" spans="1:15" ht="14.1" customHeight="1" x14ac:dyDescent="0.2">
      <c r="A83" s="60">
        <v>290</v>
      </c>
      <c r="B83" s="39">
        <v>4</v>
      </c>
      <c r="C83" s="5" t="s">
        <v>33</v>
      </c>
      <c r="D83" s="48" t="s">
        <v>64</v>
      </c>
      <c r="E83" s="96">
        <f t="shared" si="4"/>
        <v>125.32515793385359</v>
      </c>
      <c r="F83" s="37">
        <v>1349</v>
      </c>
      <c r="G83" s="9">
        <v>2</v>
      </c>
      <c r="H83" s="48" t="s">
        <v>46</v>
      </c>
      <c r="I83" s="9">
        <v>2</v>
      </c>
      <c r="J83" s="45">
        <v>6</v>
      </c>
      <c r="K83" s="74" t="s">
        <v>44</v>
      </c>
      <c r="L83" s="79" t="s">
        <v>45</v>
      </c>
      <c r="M83" s="40">
        <v>3.2</v>
      </c>
      <c r="N83" s="13"/>
      <c r="O83" s="13"/>
    </row>
    <row r="84" spans="1:15" ht="14.1" customHeight="1" x14ac:dyDescent="0.2">
      <c r="A84" s="60">
        <v>291</v>
      </c>
      <c r="B84" s="39">
        <v>3</v>
      </c>
      <c r="C84" s="5" t="s">
        <v>33</v>
      </c>
      <c r="D84" s="48" t="s">
        <v>63</v>
      </c>
      <c r="E84" s="96">
        <f t="shared" si="4"/>
        <v>106.74470457079154</v>
      </c>
      <c r="F84" s="37">
        <v>1149</v>
      </c>
      <c r="G84" s="9">
        <v>2.5</v>
      </c>
      <c r="H84" s="48" t="s">
        <v>46</v>
      </c>
      <c r="I84" s="9">
        <v>2</v>
      </c>
      <c r="J84" s="45">
        <v>6</v>
      </c>
      <c r="K84" s="74" t="s">
        <v>44</v>
      </c>
      <c r="L84" s="79" t="s">
        <v>45</v>
      </c>
      <c r="M84" s="40">
        <v>2.88</v>
      </c>
      <c r="N84" s="13"/>
      <c r="O84" s="13"/>
    </row>
    <row r="85" spans="1:15" ht="14.1" customHeight="1" x14ac:dyDescent="0.2">
      <c r="A85" s="60">
        <v>292</v>
      </c>
      <c r="B85" s="39">
        <v>3</v>
      </c>
      <c r="C85" s="5" t="s">
        <v>33</v>
      </c>
      <c r="D85" s="48" t="s">
        <v>63</v>
      </c>
      <c r="E85" s="96">
        <f t="shared" si="4"/>
        <v>106.74470457079154</v>
      </c>
      <c r="F85" s="37">
        <v>1149</v>
      </c>
      <c r="G85" s="9">
        <v>2.5</v>
      </c>
      <c r="H85" s="48" t="s">
        <v>46</v>
      </c>
      <c r="I85" s="9">
        <v>2</v>
      </c>
      <c r="J85" s="45">
        <v>6</v>
      </c>
      <c r="K85" s="74" t="s">
        <v>44</v>
      </c>
      <c r="L85" s="79" t="s">
        <v>45</v>
      </c>
      <c r="M85" s="40">
        <v>2.88</v>
      </c>
      <c r="N85" s="13"/>
      <c r="O85" s="13"/>
    </row>
    <row r="86" spans="1:15" ht="14.1" customHeight="1" x14ac:dyDescent="0.2">
      <c r="A86" s="60">
        <v>293</v>
      </c>
      <c r="B86" s="39">
        <v>3</v>
      </c>
      <c r="C86" s="5" t="s">
        <v>33</v>
      </c>
      <c r="D86" s="48" t="s">
        <v>63</v>
      </c>
      <c r="E86" s="96">
        <f t="shared" si="4"/>
        <v>106.74470457079154</v>
      </c>
      <c r="F86" s="37">
        <v>1149</v>
      </c>
      <c r="G86" s="9">
        <v>2.5</v>
      </c>
      <c r="H86" s="48" t="s">
        <v>46</v>
      </c>
      <c r="I86" s="9">
        <v>2</v>
      </c>
      <c r="J86" s="45">
        <v>6</v>
      </c>
      <c r="K86" s="74" t="s">
        <v>44</v>
      </c>
      <c r="L86" s="79" t="s">
        <v>45</v>
      </c>
      <c r="M86" s="40">
        <v>3.2</v>
      </c>
      <c r="N86" s="13"/>
      <c r="O86" s="13"/>
    </row>
    <row r="87" spans="1:15" ht="14.1" customHeight="1" x14ac:dyDescent="0.2">
      <c r="A87" s="60">
        <v>294</v>
      </c>
      <c r="B87" s="39">
        <v>3</v>
      </c>
      <c r="C87" s="5" t="s">
        <v>33</v>
      </c>
      <c r="D87" s="48" t="s">
        <v>63</v>
      </c>
      <c r="E87" s="96">
        <f t="shared" ref="E87:E150" si="5">F87/10.764</f>
        <v>106.74470457079154</v>
      </c>
      <c r="F87" s="37">
        <v>1149</v>
      </c>
      <c r="G87" s="9">
        <v>2.5</v>
      </c>
      <c r="H87" s="48" t="s">
        <v>46</v>
      </c>
      <c r="I87" s="9">
        <v>2</v>
      </c>
      <c r="J87" s="45">
        <v>6</v>
      </c>
      <c r="K87" s="74" t="s">
        <v>44</v>
      </c>
      <c r="L87" s="79" t="s">
        <v>45</v>
      </c>
      <c r="M87" s="40">
        <v>3.36</v>
      </c>
      <c r="N87" s="13"/>
      <c r="O87" s="13"/>
    </row>
    <row r="88" spans="1:15" ht="14.1" customHeight="1" x14ac:dyDescent="0.2">
      <c r="A88" s="60">
        <v>295</v>
      </c>
      <c r="B88" s="39">
        <v>3</v>
      </c>
      <c r="C88" s="5" t="s">
        <v>33</v>
      </c>
      <c r="D88" s="48" t="s">
        <v>61</v>
      </c>
      <c r="E88" s="96">
        <f t="shared" si="4"/>
        <v>108.88145670754368</v>
      </c>
      <c r="F88" s="37">
        <v>1172</v>
      </c>
      <c r="G88" s="9">
        <v>2</v>
      </c>
      <c r="H88" s="48" t="s">
        <v>46</v>
      </c>
      <c r="I88" s="9">
        <v>2</v>
      </c>
      <c r="J88" s="45">
        <v>6</v>
      </c>
      <c r="K88" s="74" t="s">
        <v>44</v>
      </c>
      <c r="L88" s="79" t="s">
        <v>45</v>
      </c>
      <c r="M88" s="40">
        <v>2.96</v>
      </c>
      <c r="N88" s="13"/>
      <c r="O88" s="13"/>
    </row>
    <row r="89" spans="1:15" ht="14.1" customHeight="1" x14ac:dyDescent="0.2">
      <c r="A89" s="60">
        <v>296</v>
      </c>
      <c r="B89" s="39">
        <v>4</v>
      </c>
      <c r="C89" s="5" t="s">
        <v>33</v>
      </c>
      <c r="D89" s="48" t="s">
        <v>57</v>
      </c>
      <c r="E89" s="96">
        <f t="shared" si="5"/>
        <v>137.58825715347456</v>
      </c>
      <c r="F89" s="37">
        <v>1481</v>
      </c>
      <c r="G89" s="9">
        <v>2</v>
      </c>
      <c r="H89" s="48" t="s">
        <v>46</v>
      </c>
      <c r="I89" s="9">
        <v>2</v>
      </c>
      <c r="J89" s="45">
        <v>6</v>
      </c>
      <c r="K89" s="74" t="s">
        <v>44</v>
      </c>
      <c r="L89" s="79" t="s">
        <v>45</v>
      </c>
      <c r="M89" s="40">
        <v>3.2</v>
      </c>
      <c r="N89" s="13"/>
      <c r="O89" s="13"/>
    </row>
    <row r="90" spans="1:15" ht="14.1" customHeight="1" x14ac:dyDescent="0.2">
      <c r="A90" s="60">
        <v>297</v>
      </c>
      <c r="B90" s="39">
        <v>4</v>
      </c>
      <c r="C90" s="5" t="s">
        <v>33</v>
      </c>
      <c r="D90" s="48" t="s">
        <v>64</v>
      </c>
      <c r="E90" s="96">
        <f t="shared" si="5"/>
        <v>125.32515793385359</v>
      </c>
      <c r="F90" s="37">
        <v>1349</v>
      </c>
      <c r="G90" s="9">
        <v>2</v>
      </c>
      <c r="H90" s="48" t="s">
        <v>46</v>
      </c>
      <c r="I90" s="9">
        <v>2</v>
      </c>
      <c r="J90" s="45">
        <v>6</v>
      </c>
      <c r="K90" s="74" t="s">
        <v>44</v>
      </c>
      <c r="L90" s="79" t="s">
        <v>45</v>
      </c>
      <c r="M90" s="40">
        <v>3.2</v>
      </c>
      <c r="N90" s="13"/>
      <c r="O90" s="13"/>
    </row>
    <row r="91" spans="1:15" ht="14.1" customHeight="1" x14ac:dyDescent="0.2">
      <c r="A91" s="60">
        <v>298</v>
      </c>
      <c r="B91" s="39">
        <v>4</v>
      </c>
      <c r="C91" s="5" t="s">
        <v>33</v>
      </c>
      <c r="D91" s="48" t="s">
        <v>64</v>
      </c>
      <c r="E91" s="96">
        <f t="shared" si="5"/>
        <v>125.32515793385359</v>
      </c>
      <c r="F91" s="37">
        <v>1349</v>
      </c>
      <c r="G91" s="9">
        <v>2</v>
      </c>
      <c r="H91" s="48" t="s">
        <v>46</v>
      </c>
      <c r="I91" s="9">
        <v>2</v>
      </c>
      <c r="J91" s="45">
        <v>6</v>
      </c>
      <c r="K91" s="74" t="s">
        <v>44</v>
      </c>
      <c r="L91" s="79" t="s">
        <v>45</v>
      </c>
      <c r="M91" s="40">
        <v>3.77</v>
      </c>
      <c r="N91" s="13"/>
      <c r="O91" s="13"/>
    </row>
    <row r="92" spans="1:15" ht="14.1" customHeight="1" x14ac:dyDescent="0.2">
      <c r="A92" s="60">
        <v>299</v>
      </c>
      <c r="B92" s="39">
        <v>5</v>
      </c>
      <c r="C92" s="5" t="s">
        <v>33</v>
      </c>
      <c r="D92" s="48" t="s">
        <v>59</v>
      </c>
      <c r="E92" s="96">
        <f t="shared" si="5"/>
        <v>164.80862133036047</v>
      </c>
      <c r="F92" s="37">
        <v>1774</v>
      </c>
      <c r="G92" s="9">
        <v>2</v>
      </c>
      <c r="H92" s="48" t="s">
        <v>46</v>
      </c>
      <c r="I92" s="9">
        <v>2</v>
      </c>
      <c r="J92" s="45">
        <v>6</v>
      </c>
      <c r="K92" s="74" t="s">
        <v>44</v>
      </c>
      <c r="L92" s="79" t="s">
        <v>45</v>
      </c>
      <c r="M92" s="40">
        <v>3.77</v>
      </c>
      <c r="N92" s="13"/>
      <c r="O92" s="13"/>
    </row>
    <row r="93" spans="1:15" ht="14.1" customHeight="1" x14ac:dyDescent="0.2">
      <c r="A93" s="60">
        <v>300</v>
      </c>
      <c r="B93" s="39">
        <v>4</v>
      </c>
      <c r="C93" s="5" t="s">
        <v>33</v>
      </c>
      <c r="D93" s="48" t="s">
        <v>68</v>
      </c>
      <c r="E93" s="96">
        <f t="shared" si="5"/>
        <v>130.43478260869566</v>
      </c>
      <c r="F93" s="37">
        <v>1404</v>
      </c>
      <c r="G93" s="9">
        <v>2</v>
      </c>
      <c r="H93" s="48" t="s">
        <v>46</v>
      </c>
      <c r="I93" s="9">
        <v>2</v>
      </c>
      <c r="J93" s="45">
        <v>6</v>
      </c>
      <c r="K93" s="74" t="s">
        <v>44</v>
      </c>
      <c r="L93" s="79" t="s">
        <v>45</v>
      </c>
      <c r="M93" s="40">
        <v>3.16</v>
      </c>
      <c r="N93" s="13"/>
      <c r="O93" s="13"/>
    </row>
    <row r="94" spans="1:15" ht="14.1" customHeight="1" x14ac:dyDescent="0.2">
      <c r="A94" s="60">
        <v>301</v>
      </c>
      <c r="B94" s="39">
        <v>5</v>
      </c>
      <c r="C94" s="5" t="s">
        <v>33</v>
      </c>
      <c r="D94" s="99" t="s">
        <v>60</v>
      </c>
      <c r="E94" s="96">
        <f t="shared" si="5"/>
        <v>155.05388331475288</v>
      </c>
      <c r="F94" s="100">
        <v>1669</v>
      </c>
      <c r="G94" s="9">
        <v>2</v>
      </c>
      <c r="H94" s="48" t="s">
        <v>46</v>
      </c>
      <c r="I94" s="9">
        <v>2</v>
      </c>
      <c r="J94" s="45">
        <v>6</v>
      </c>
      <c r="K94" s="74" t="s">
        <v>44</v>
      </c>
      <c r="L94" s="79" t="s">
        <v>45</v>
      </c>
      <c r="M94" s="40">
        <v>3.16</v>
      </c>
      <c r="N94" s="13"/>
      <c r="O94" s="13"/>
    </row>
    <row r="95" spans="1:15" ht="14.1" customHeight="1" x14ac:dyDescent="0.2">
      <c r="A95" s="60">
        <v>302</v>
      </c>
      <c r="B95" s="39">
        <v>5</v>
      </c>
      <c r="C95" s="5" t="s">
        <v>33</v>
      </c>
      <c r="D95" s="48" t="s">
        <v>59</v>
      </c>
      <c r="E95" s="96">
        <f t="shared" si="5"/>
        <v>164.80862133036047</v>
      </c>
      <c r="F95" s="37">
        <v>1774</v>
      </c>
      <c r="G95" s="9">
        <v>2</v>
      </c>
      <c r="H95" s="48" t="s">
        <v>46</v>
      </c>
      <c r="I95" s="9">
        <v>2</v>
      </c>
      <c r="J95" s="45">
        <v>6</v>
      </c>
      <c r="K95" s="74" t="s">
        <v>44</v>
      </c>
      <c r="L95" s="79" t="s">
        <v>45</v>
      </c>
      <c r="M95" s="40">
        <v>3.36</v>
      </c>
      <c r="N95" s="13"/>
      <c r="O95" s="13"/>
    </row>
    <row r="96" spans="1:15" ht="14.1" customHeight="1" x14ac:dyDescent="0.2">
      <c r="A96" s="60">
        <v>303</v>
      </c>
      <c r="B96" s="39">
        <v>4</v>
      </c>
      <c r="C96" s="5" t="s">
        <v>33</v>
      </c>
      <c r="D96" s="48" t="s">
        <v>64</v>
      </c>
      <c r="E96" s="96">
        <f t="shared" si="5"/>
        <v>125.32515793385359</v>
      </c>
      <c r="F96" s="37">
        <v>1349</v>
      </c>
      <c r="G96" s="9">
        <v>2</v>
      </c>
      <c r="H96" s="48" t="s">
        <v>46</v>
      </c>
      <c r="I96" s="9">
        <v>2</v>
      </c>
      <c r="J96" s="45">
        <v>6</v>
      </c>
      <c r="K96" s="74" t="s">
        <v>44</v>
      </c>
      <c r="L96" s="79" t="s">
        <v>45</v>
      </c>
      <c r="M96" s="40">
        <v>2.96</v>
      </c>
      <c r="N96" s="13"/>
      <c r="O96" s="13"/>
    </row>
    <row r="97" spans="1:23" ht="14.1" customHeight="1" x14ac:dyDescent="0.2">
      <c r="A97" s="60">
        <v>304</v>
      </c>
      <c r="B97" s="39">
        <v>5</v>
      </c>
      <c r="C97" s="5" t="s">
        <v>33</v>
      </c>
      <c r="D97" s="99" t="s">
        <v>60</v>
      </c>
      <c r="E97" s="96">
        <f t="shared" si="5"/>
        <v>155.05388331475288</v>
      </c>
      <c r="F97" s="100">
        <v>1669</v>
      </c>
      <c r="G97" s="9">
        <v>2</v>
      </c>
      <c r="H97" s="48" t="s">
        <v>46</v>
      </c>
      <c r="I97" s="9">
        <v>2</v>
      </c>
      <c r="J97" s="45">
        <v>6</v>
      </c>
      <c r="K97" s="74" t="s">
        <v>44</v>
      </c>
      <c r="L97" s="79" t="s">
        <v>45</v>
      </c>
      <c r="M97" s="40"/>
      <c r="N97" s="13"/>
      <c r="O97" s="13"/>
    </row>
    <row r="98" spans="1:23" ht="14.1" customHeight="1" x14ac:dyDescent="0.2">
      <c r="A98" s="60">
        <v>305</v>
      </c>
      <c r="B98" s="39">
        <v>4</v>
      </c>
      <c r="C98" s="5" t="s">
        <v>33</v>
      </c>
      <c r="D98" s="48" t="s">
        <v>57</v>
      </c>
      <c r="E98" s="96">
        <f t="shared" si="5"/>
        <v>137.58825715347456</v>
      </c>
      <c r="F98" s="37">
        <v>1481</v>
      </c>
      <c r="G98" s="9">
        <v>2</v>
      </c>
      <c r="H98" s="48" t="s">
        <v>46</v>
      </c>
      <c r="I98" s="9">
        <v>2</v>
      </c>
      <c r="J98" s="45">
        <v>6</v>
      </c>
      <c r="K98" s="74" t="s">
        <v>44</v>
      </c>
      <c r="L98" s="79" t="s">
        <v>45</v>
      </c>
      <c r="M98" s="40">
        <v>2.88</v>
      </c>
      <c r="N98" s="13"/>
      <c r="O98" s="13"/>
    </row>
    <row r="99" spans="1:23" ht="14.1" customHeight="1" x14ac:dyDescent="0.2">
      <c r="A99" s="60">
        <v>306</v>
      </c>
      <c r="B99" s="39">
        <v>3</v>
      </c>
      <c r="C99" s="5" t="s">
        <v>33</v>
      </c>
      <c r="D99" s="48" t="s">
        <v>61</v>
      </c>
      <c r="E99" s="96">
        <f t="shared" si="5"/>
        <v>108.88145670754368</v>
      </c>
      <c r="F99" s="37">
        <v>1172</v>
      </c>
      <c r="G99" s="9">
        <v>2</v>
      </c>
      <c r="H99" s="48" t="s">
        <v>46</v>
      </c>
      <c r="I99" s="9">
        <v>2</v>
      </c>
      <c r="J99" s="45">
        <v>6</v>
      </c>
      <c r="K99" s="74" t="s">
        <v>44</v>
      </c>
      <c r="L99" s="79" t="s">
        <v>45</v>
      </c>
      <c r="M99" s="40">
        <v>2.88</v>
      </c>
      <c r="N99" s="13"/>
      <c r="O99" s="13"/>
    </row>
    <row r="100" spans="1:23" ht="14.1" customHeight="1" x14ac:dyDescent="0.2">
      <c r="A100" s="60">
        <v>307</v>
      </c>
      <c r="B100" s="39">
        <v>2</v>
      </c>
      <c r="C100" s="5" t="s">
        <v>33</v>
      </c>
      <c r="D100" s="44" t="s">
        <v>66</v>
      </c>
      <c r="E100" s="96">
        <f t="shared" si="5"/>
        <v>79.617242660720933</v>
      </c>
      <c r="F100" s="37">
        <v>857</v>
      </c>
      <c r="G100" s="9">
        <v>2</v>
      </c>
      <c r="H100" s="44" t="s">
        <v>20</v>
      </c>
      <c r="I100" s="9">
        <v>2</v>
      </c>
      <c r="J100" s="45">
        <v>6</v>
      </c>
      <c r="K100" s="74" t="s">
        <v>44</v>
      </c>
      <c r="L100" s="79" t="s">
        <v>45</v>
      </c>
      <c r="M100" s="40">
        <v>2.88</v>
      </c>
      <c r="N100" s="13"/>
      <c r="O100" s="13"/>
    </row>
    <row r="101" spans="1:23" ht="14.1" customHeight="1" x14ac:dyDescent="0.2">
      <c r="A101" s="60">
        <v>308</v>
      </c>
      <c r="B101" s="39">
        <v>2</v>
      </c>
      <c r="C101" s="5" t="s">
        <v>33</v>
      </c>
      <c r="D101" s="44" t="s">
        <v>66</v>
      </c>
      <c r="E101" s="96">
        <f t="shared" si="5"/>
        <v>79.617242660720933</v>
      </c>
      <c r="F101" s="37">
        <v>857</v>
      </c>
      <c r="G101" s="9">
        <v>2</v>
      </c>
      <c r="H101" s="44" t="s">
        <v>20</v>
      </c>
      <c r="I101" s="9">
        <v>2</v>
      </c>
      <c r="J101" s="45">
        <v>6</v>
      </c>
      <c r="K101" s="74" t="s">
        <v>44</v>
      </c>
      <c r="L101" s="79" t="s">
        <v>45</v>
      </c>
      <c r="M101" s="40">
        <v>5.76</v>
      </c>
      <c r="N101" s="13"/>
      <c r="O101" s="13"/>
    </row>
    <row r="102" spans="1:23" ht="14.1" customHeight="1" x14ac:dyDescent="0.2">
      <c r="A102" s="60">
        <v>309</v>
      </c>
      <c r="B102" s="39">
        <v>3</v>
      </c>
      <c r="C102" s="5" t="s">
        <v>33</v>
      </c>
      <c r="D102" s="44" t="s">
        <v>63</v>
      </c>
      <c r="E102" s="96">
        <f t="shared" si="5"/>
        <v>106.74470457079154</v>
      </c>
      <c r="F102" s="37">
        <v>1149</v>
      </c>
      <c r="G102" s="9">
        <v>2.5</v>
      </c>
      <c r="H102" s="44" t="s">
        <v>20</v>
      </c>
      <c r="I102" s="9">
        <v>2</v>
      </c>
      <c r="J102" s="45">
        <v>6</v>
      </c>
      <c r="K102" s="74" t="s">
        <v>44</v>
      </c>
      <c r="L102" s="79" t="s">
        <v>45</v>
      </c>
      <c r="M102" s="40">
        <v>2.88</v>
      </c>
      <c r="N102" s="13"/>
      <c r="O102" s="13"/>
    </row>
    <row r="103" spans="1:23" ht="14.1" customHeight="1" x14ac:dyDescent="0.2">
      <c r="A103" s="60">
        <v>310</v>
      </c>
      <c r="B103" s="39">
        <v>3</v>
      </c>
      <c r="C103" s="5" t="s">
        <v>33</v>
      </c>
      <c r="D103" s="44" t="s">
        <v>63</v>
      </c>
      <c r="E103" s="96">
        <f t="shared" si="5"/>
        <v>106.74470457079154</v>
      </c>
      <c r="F103" s="37">
        <v>1149</v>
      </c>
      <c r="G103" s="9">
        <v>2.5</v>
      </c>
      <c r="H103" s="44" t="s">
        <v>20</v>
      </c>
      <c r="I103" s="9">
        <v>2</v>
      </c>
      <c r="J103" s="45">
        <v>6</v>
      </c>
      <c r="K103" s="74" t="s">
        <v>44</v>
      </c>
      <c r="L103" s="79" t="s">
        <v>45</v>
      </c>
      <c r="M103" s="40">
        <v>2.88</v>
      </c>
      <c r="N103" s="13"/>
      <c r="O103" s="13"/>
    </row>
    <row r="104" spans="1:23" ht="14.1" customHeight="1" x14ac:dyDescent="0.2">
      <c r="A104" s="60">
        <v>311</v>
      </c>
      <c r="B104" s="39">
        <v>1</v>
      </c>
      <c r="C104" s="5" t="s">
        <v>32</v>
      </c>
      <c r="D104" s="44" t="s">
        <v>72</v>
      </c>
      <c r="E104" s="96">
        <f t="shared" si="5"/>
        <v>50.724637681159422</v>
      </c>
      <c r="F104" s="37">
        <v>546</v>
      </c>
      <c r="G104" s="9">
        <v>3</v>
      </c>
      <c r="H104" s="44" t="s">
        <v>20</v>
      </c>
      <c r="I104" s="9">
        <v>1</v>
      </c>
      <c r="J104" s="45">
        <v>6</v>
      </c>
      <c r="K104" s="74" t="s">
        <v>44</v>
      </c>
      <c r="L104" s="79" t="s">
        <v>45</v>
      </c>
      <c r="M104" s="40">
        <v>2.88</v>
      </c>
      <c r="N104" s="13"/>
      <c r="O104" s="13"/>
    </row>
    <row r="105" spans="1:23" ht="14.1" customHeight="1" x14ac:dyDescent="0.2">
      <c r="A105" s="60">
        <v>312</v>
      </c>
      <c r="B105" s="39">
        <v>2</v>
      </c>
      <c r="C105" s="5" t="s">
        <v>32</v>
      </c>
      <c r="D105" s="44" t="s">
        <v>71</v>
      </c>
      <c r="E105" s="96">
        <f t="shared" si="5"/>
        <v>70.048309178743963</v>
      </c>
      <c r="F105" s="37">
        <v>754</v>
      </c>
      <c r="G105" s="9">
        <v>3</v>
      </c>
      <c r="H105" s="44" t="s">
        <v>20</v>
      </c>
      <c r="I105" s="9">
        <v>1</v>
      </c>
      <c r="J105" s="45">
        <v>6</v>
      </c>
      <c r="K105" s="74" t="s">
        <v>44</v>
      </c>
      <c r="L105" s="79" t="s">
        <v>45</v>
      </c>
      <c r="M105" s="40">
        <v>3.9</v>
      </c>
      <c r="N105" s="13"/>
      <c r="O105" s="13"/>
    </row>
    <row r="106" spans="1:23" ht="14.1" customHeight="1" x14ac:dyDescent="0.2">
      <c r="A106" s="60">
        <v>313</v>
      </c>
      <c r="B106" s="39">
        <v>2</v>
      </c>
      <c r="C106" s="5" t="s">
        <v>32</v>
      </c>
      <c r="D106" s="44" t="s">
        <v>71</v>
      </c>
      <c r="E106" s="96">
        <f t="shared" si="5"/>
        <v>70.048309178743963</v>
      </c>
      <c r="F106" s="37">
        <v>754</v>
      </c>
      <c r="G106" s="9">
        <v>3</v>
      </c>
      <c r="H106" s="44" t="s">
        <v>20</v>
      </c>
      <c r="I106" s="9">
        <v>1</v>
      </c>
      <c r="J106" s="45">
        <v>6</v>
      </c>
      <c r="K106" s="74" t="s">
        <v>44</v>
      </c>
      <c r="L106" s="79" t="s">
        <v>45</v>
      </c>
      <c r="M106" s="40">
        <v>3.9</v>
      </c>
      <c r="N106" s="15"/>
      <c r="O106" s="13"/>
    </row>
    <row r="107" spans="1:23" ht="14.1" customHeight="1" x14ac:dyDescent="0.2">
      <c r="A107" s="60">
        <v>314</v>
      </c>
      <c r="B107" s="39">
        <v>1</v>
      </c>
      <c r="C107" s="5" t="s">
        <v>32</v>
      </c>
      <c r="D107" s="44" t="s">
        <v>72</v>
      </c>
      <c r="E107" s="96">
        <f t="shared" si="5"/>
        <v>50.724637681159422</v>
      </c>
      <c r="F107" s="37">
        <v>546</v>
      </c>
      <c r="G107" s="9">
        <v>3</v>
      </c>
      <c r="H107" s="44" t="s">
        <v>20</v>
      </c>
      <c r="I107" s="9">
        <v>1</v>
      </c>
      <c r="J107" s="45">
        <v>6</v>
      </c>
      <c r="K107" s="74" t="s">
        <v>44</v>
      </c>
      <c r="L107" s="79" t="s">
        <v>45</v>
      </c>
      <c r="M107" s="40">
        <v>2.88</v>
      </c>
      <c r="N107" s="13"/>
      <c r="O107" s="13"/>
    </row>
    <row r="108" spans="1:23" ht="14.1" customHeight="1" x14ac:dyDescent="0.2">
      <c r="A108" s="60">
        <v>315</v>
      </c>
      <c r="B108" s="39">
        <v>2</v>
      </c>
      <c r="C108" s="5" t="s">
        <v>32</v>
      </c>
      <c r="D108" s="44" t="s">
        <v>71</v>
      </c>
      <c r="E108" s="96">
        <f t="shared" si="5"/>
        <v>70.048309178743963</v>
      </c>
      <c r="F108" s="37">
        <v>754</v>
      </c>
      <c r="G108" s="9">
        <v>3</v>
      </c>
      <c r="H108" s="44" t="s">
        <v>20</v>
      </c>
      <c r="I108" s="9">
        <v>1</v>
      </c>
      <c r="J108" s="45">
        <v>6</v>
      </c>
      <c r="K108" s="74" t="s">
        <v>44</v>
      </c>
      <c r="L108" s="79" t="s">
        <v>45</v>
      </c>
      <c r="M108" s="40">
        <v>3.36</v>
      </c>
      <c r="N108" s="13"/>
      <c r="O108" s="13"/>
    </row>
    <row r="109" spans="1:23" ht="14.1" customHeight="1" x14ac:dyDescent="0.2">
      <c r="A109" s="60">
        <v>316</v>
      </c>
      <c r="B109" s="39">
        <v>2</v>
      </c>
      <c r="C109" s="5" t="s">
        <v>32</v>
      </c>
      <c r="D109" s="44" t="s">
        <v>71</v>
      </c>
      <c r="E109" s="96">
        <f t="shared" si="5"/>
        <v>70.048309178743963</v>
      </c>
      <c r="F109" s="37">
        <v>754</v>
      </c>
      <c r="G109" s="9">
        <v>3</v>
      </c>
      <c r="H109" s="44" t="s">
        <v>20</v>
      </c>
      <c r="I109" s="9">
        <v>1</v>
      </c>
      <c r="J109" s="45">
        <v>6</v>
      </c>
      <c r="K109" s="74" t="s">
        <v>44</v>
      </c>
      <c r="L109" s="79" t="s">
        <v>45</v>
      </c>
      <c r="M109" s="40">
        <v>2.88</v>
      </c>
      <c r="N109" s="13"/>
      <c r="O109" s="13"/>
    </row>
    <row r="110" spans="1:23" ht="14.1" customHeight="1" x14ac:dyDescent="0.2">
      <c r="A110" s="60">
        <v>317</v>
      </c>
      <c r="B110" s="39">
        <v>1</v>
      </c>
      <c r="C110" s="5" t="s">
        <v>32</v>
      </c>
      <c r="D110" s="44" t="s">
        <v>72</v>
      </c>
      <c r="E110" s="96">
        <f t="shared" si="5"/>
        <v>50.724637681159422</v>
      </c>
      <c r="F110" s="37">
        <v>546</v>
      </c>
      <c r="G110" s="9">
        <v>3</v>
      </c>
      <c r="H110" s="44" t="s">
        <v>20</v>
      </c>
      <c r="I110" s="9">
        <v>1</v>
      </c>
      <c r="J110" s="45">
        <v>6</v>
      </c>
      <c r="K110" s="74" t="s">
        <v>44</v>
      </c>
      <c r="L110" s="79" t="s">
        <v>45</v>
      </c>
      <c r="M110" s="40">
        <v>5.76</v>
      </c>
      <c r="N110" s="13"/>
      <c r="O110" s="13"/>
      <c r="W110" s="22"/>
    </row>
    <row r="111" spans="1:23" ht="14.1" customHeight="1" x14ac:dyDescent="0.2">
      <c r="A111" s="60">
        <v>318</v>
      </c>
      <c r="B111" s="39">
        <v>2</v>
      </c>
      <c r="C111" s="5" t="s">
        <v>32</v>
      </c>
      <c r="D111" s="44" t="s">
        <v>71</v>
      </c>
      <c r="E111" s="96">
        <f t="shared" si="5"/>
        <v>70.048309178743963</v>
      </c>
      <c r="F111" s="37">
        <v>754</v>
      </c>
      <c r="G111" s="9">
        <v>3</v>
      </c>
      <c r="H111" s="44" t="s">
        <v>20</v>
      </c>
      <c r="I111" s="9">
        <v>1</v>
      </c>
      <c r="J111" s="45">
        <v>6</v>
      </c>
      <c r="K111" s="74" t="s">
        <v>44</v>
      </c>
      <c r="L111" s="79" t="s">
        <v>45</v>
      </c>
      <c r="M111" s="40">
        <v>2.88</v>
      </c>
      <c r="N111" s="13"/>
      <c r="O111" s="13"/>
    </row>
    <row r="112" spans="1:23" ht="14.1" customHeight="1" x14ac:dyDescent="0.2">
      <c r="A112" s="60">
        <v>319</v>
      </c>
      <c r="B112" s="39">
        <v>2</v>
      </c>
      <c r="C112" s="5" t="s">
        <v>32</v>
      </c>
      <c r="D112" s="44" t="s">
        <v>71</v>
      </c>
      <c r="E112" s="96">
        <f t="shared" si="5"/>
        <v>70.048309178743963</v>
      </c>
      <c r="F112" s="37">
        <v>754</v>
      </c>
      <c r="G112" s="9">
        <v>3</v>
      </c>
      <c r="H112" s="44" t="s">
        <v>20</v>
      </c>
      <c r="I112" s="9">
        <v>1</v>
      </c>
      <c r="J112" s="45">
        <v>6</v>
      </c>
      <c r="K112" s="74" t="s">
        <v>44</v>
      </c>
      <c r="L112" s="79" t="s">
        <v>45</v>
      </c>
      <c r="M112" s="40">
        <v>2.88</v>
      </c>
      <c r="N112" s="13"/>
      <c r="O112" s="13"/>
    </row>
    <row r="113" spans="1:15" ht="14.1" customHeight="1" x14ac:dyDescent="0.2">
      <c r="A113" s="60">
        <v>320</v>
      </c>
      <c r="B113" s="102">
        <v>4</v>
      </c>
      <c r="C113" s="5" t="s">
        <v>33</v>
      </c>
      <c r="D113" s="44" t="s">
        <v>62</v>
      </c>
      <c r="E113" s="96">
        <f t="shared" si="5"/>
        <v>112.31884057971016</v>
      </c>
      <c r="F113" s="37">
        <v>1209</v>
      </c>
      <c r="G113" s="9">
        <v>2.5</v>
      </c>
      <c r="H113" s="44" t="s">
        <v>20</v>
      </c>
      <c r="I113" s="9">
        <v>2</v>
      </c>
      <c r="J113" s="45">
        <v>6</v>
      </c>
      <c r="K113" s="74" t="s">
        <v>44</v>
      </c>
      <c r="L113" s="79" t="s">
        <v>44</v>
      </c>
      <c r="M113" s="40">
        <v>3.36</v>
      </c>
      <c r="N113" s="13"/>
      <c r="O113" s="13"/>
    </row>
    <row r="114" spans="1:15" ht="14.1" customHeight="1" x14ac:dyDescent="0.2">
      <c r="A114" s="60">
        <v>321</v>
      </c>
      <c r="B114" s="103">
        <v>4</v>
      </c>
      <c r="C114" s="5" t="s">
        <v>33</v>
      </c>
      <c r="D114" s="44" t="s">
        <v>62</v>
      </c>
      <c r="E114" s="96">
        <f t="shared" si="5"/>
        <v>112.31884057971016</v>
      </c>
      <c r="F114" s="37">
        <v>1209</v>
      </c>
      <c r="G114" s="9">
        <v>2.5</v>
      </c>
      <c r="H114" s="44" t="s">
        <v>20</v>
      </c>
      <c r="I114" s="9">
        <v>2</v>
      </c>
      <c r="J114" s="45">
        <v>6</v>
      </c>
      <c r="K114" s="74" t="s">
        <v>44</v>
      </c>
      <c r="L114" s="79" t="s">
        <v>44</v>
      </c>
      <c r="M114" s="40">
        <v>3.36</v>
      </c>
      <c r="N114" s="13"/>
      <c r="O114" s="13"/>
    </row>
    <row r="115" spans="1:15" ht="14.1" customHeight="1" x14ac:dyDescent="0.2">
      <c r="A115" s="60">
        <v>322</v>
      </c>
      <c r="B115" s="39">
        <v>3</v>
      </c>
      <c r="C115" s="5" t="s">
        <v>33</v>
      </c>
      <c r="D115" s="48" t="s">
        <v>63</v>
      </c>
      <c r="E115" s="96">
        <f t="shared" si="5"/>
        <v>106.74470457079154</v>
      </c>
      <c r="F115" s="37">
        <v>1149</v>
      </c>
      <c r="G115" s="9">
        <v>2.5</v>
      </c>
      <c r="H115" s="48" t="s">
        <v>46</v>
      </c>
      <c r="I115" s="9">
        <v>2</v>
      </c>
      <c r="J115" s="45">
        <v>6</v>
      </c>
      <c r="K115" s="74" t="s">
        <v>44</v>
      </c>
      <c r="L115" s="79" t="s">
        <v>44</v>
      </c>
      <c r="M115" s="40">
        <v>2.88</v>
      </c>
      <c r="N115" s="13"/>
      <c r="O115" s="13"/>
    </row>
    <row r="116" spans="1:15" ht="14.1" customHeight="1" x14ac:dyDescent="0.2">
      <c r="A116" s="60">
        <v>323</v>
      </c>
      <c r="B116" s="39">
        <v>3</v>
      </c>
      <c r="C116" s="5" t="s">
        <v>33</v>
      </c>
      <c r="D116" s="48" t="s">
        <v>63</v>
      </c>
      <c r="E116" s="96">
        <f t="shared" si="5"/>
        <v>106.74470457079154</v>
      </c>
      <c r="F116" s="37">
        <v>1149</v>
      </c>
      <c r="G116" s="9">
        <v>2.5</v>
      </c>
      <c r="H116" s="48" t="s">
        <v>46</v>
      </c>
      <c r="I116" s="9">
        <v>2</v>
      </c>
      <c r="J116" s="45">
        <v>6</v>
      </c>
      <c r="K116" s="74" t="s">
        <v>44</v>
      </c>
      <c r="L116" s="79" t="s">
        <v>44</v>
      </c>
      <c r="M116" s="40">
        <v>3.9</v>
      </c>
      <c r="N116" s="13"/>
      <c r="O116" s="13"/>
    </row>
    <row r="117" spans="1:15" ht="14.1" customHeight="1" x14ac:dyDescent="0.2">
      <c r="A117" s="60">
        <v>324</v>
      </c>
      <c r="B117" s="39">
        <v>4</v>
      </c>
      <c r="C117" s="5" t="s">
        <v>33</v>
      </c>
      <c r="D117" s="48" t="s">
        <v>49</v>
      </c>
      <c r="E117" s="96">
        <f>F117/10.764</f>
        <v>129.78446674098848</v>
      </c>
      <c r="F117" s="37">
        <v>1397</v>
      </c>
      <c r="G117" s="9">
        <v>2</v>
      </c>
      <c r="H117" s="48" t="s">
        <v>46</v>
      </c>
      <c r="I117" s="9">
        <v>2</v>
      </c>
      <c r="J117" s="45">
        <v>6</v>
      </c>
      <c r="K117" s="74" t="s">
        <v>44</v>
      </c>
      <c r="L117" s="79" t="s">
        <v>45</v>
      </c>
      <c r="M117" s="40">
        <v>3.9</v>
      </c>
      <c r="N117" s="14"/>
      <c r="O117" s="14"/>
    </row>
    <row r="118" spans="1:15" ht="14.1" customHeight="1" x14ac:dyDescent="0.2">
      <c r="A118" s="60">
        <v>325</v>
      </c>
      <c r="B118" s="39">
        <v>1</v>
      </c>
      <c r="C118" s="5" t="s">
        <v>32</v>
      </c>
      <c r="D118" s="44" t="s">
        <v>72</v>
      </c>
      <c r="E118" s="96">
        <f t="shared" si="5"/>
        <v>50.724637681159422</v>
      </c>
      <c r="F118" s="37">
        <v>546</v>
      </c>
      <c r="G118" s="9">
        <v>3</v>
      </c>
      <c r="H118" s="44" t="s">
        <v>20</v>
      </c>
      <c r="I118" s="9">
        <v>1</v>
      </c>
      <c r="J118" s="45">
        <v>6</v>
      </c>
      <c r="K118" s="74" t="s">
        <v>44</v>
      </c>
      <c r="L118" s="79" t="s">
        <v>45</v>
      </c>
    </row>
    <row r="119" spans="1:15" ht="14.1" customHeight="1" x14ac:dyDescent="0.2">
      <c r="A119" s="60">
        <v>326</v>
      </c>
      <c r="B119" s="39">
        <v>1</v>
      </c>
      <c r="C119" s="5" t="s">
        <v>32</v>
      </c>
      <c r="D119" s="44" t="s">
        <v>72</v>
      </c>
      <c r="E119" s="96">
        <f t="shared" si="5"/>
        <v>50.724637681159422</v>
      </c>
      <c r="F119" s="37">
        <v>546</v>
      </c>
      <c r="G119" s="9">
        <v>3</v>
      </c>
      <c r="H119" s="44" t="s">
        <v>20</v>
      </c>
      <c r="I119" s="9">
        <v>1</v>
      </c>
      <c r="J119" s="45">
        <v>6</v>
      </c>
      <c r="K119" s="74" t="s">
        <v>44</v>
      </c>
      <c r="L119" s="79" t="s">
        <v>45</v>
      </c>
    </row>
    <row r="120" spans="1:15" ht="14.1" customHeight="1" x14ac:dyDescent="0.2">
      <c r="A120" s="60">
        <v>327</v>
      </c>
      <c r="B120" s="39">
        <v>1</v>
      </c>
      <c r="C120" s="5" t="s">
        <v>32</v>
      </c>
      <c r="D120" s="44" t="s">
        <v>72</v>
      </c>
      <c r="E120" s="96">
        <f t="shared" si="5"/>
        <v>50.724637681159422</v>
      </c>
      <c r="F120" s="37">
        <v>546</v>
      </c>
      <c r="G120" s="9">
        <v>3</v>
      </c>
      <c r="H120" s="44" t="s">
        <v>20</v>
      </c>
      <c r="I120" s="9">
        <v>1</v>
      </c>
      <c r="J120" s="45">
        <v>6</v>
      </c>
      <c r="K120" s="74" t="s">
        <v>44</v>
      </c>
      <c r="L120" s="79" t="s">
        <v>45</v>
      </c>
    </row>
    <row r="121" spans="1:15" ht="14.1" customHeight="1" x14ac:dyDescent="0.2">
      <c r="A121" s="60">
        <v>328</v>
      </c>
      <c r="B121" s="39">
        <v>1</v>
      </c>
      <c r="C121" s="5" t="s">
        <v>32</v>
      </c>
      <c r="D121" s="44" t="s">
        <v>72</v>
      </c>
      <c r="E121" s="96">
        <f t="shared" si="5"/>
        <v>50.724637681159422</v>
      </c>
      <c r="F121" s="37">
        <v>546</v>
      </c>
      <c r="G121" s="9">
        <v>3</v>
      </c>
      <c r="H121" s="44" t="s">
        <v>20</v>
      </c>
      <c r="I121" s="9">
        <v>1</v>
      </c>
      <c r="J121" s="45">
        <v>6</v>
      </c>
      <c r="K121" s="74" t="s">
        <v>44</v>
      </c>
      <c r="L121" s="79" t="s">
        <v>45</v>
      </c>
    </row>
    <row r="122" spans="1:15" ht="14.1" customHeight="1" x14ac:dyDescent="0.2">
      <c r="A122" s="60">
        <v>329</v>
      </c>
      <c r="B122" s="39">
        <v>1</v>
      </c>
      <c r="C122" s="5" t="s">
        <v>32</v>
      </c>
      <c r="D122" s="44" t="s">
        <v>72</v>
      </c>
      <c r="E122" s="96">
        <f t="shared" si="5"/>
        <v>50.724637681159422</v>
      </c>
      <c r="F122" s="37">
        <v>546</v>
      </c>
      <c r="G122" s="9">
        <v>3</v>
      </c>
      <c r="H122" s="44" t="s">
        <v>20</v>
      </c>
      <c r="I122" s="9">
        <v>1</v>
      </c>
      <c r="J122" s="45">
        <v>6</v>
      </c>
      <c r="K122" s="74" t="s">
        <v>44</v>
      </c>
      <c r="L122" s="79" t="s">
        <v>45</v>
      </c>
    </row>
    <row r="123" spans="1:15" ht="14.1" customHeight="1" x14ac:dyDescent="0.2">
      <c r="A123" s="60">
        <v>330</v>
      </c>
      <c r="B123" s="39">
        <v>1</v>
      </c>
      <c r="C123" s="5" t="s">
        <v>32</v>
      </c>
      <c r="D123" s="44" t="s">
        <v>72</v>
      </c>
      <c r="E123" s="96">
        <f t="shared" si="5"/>
        <v>50.724637681159422</v>
      </c>
      <c r="F123" s="37">
        <v>546</v>
      </c>
      <c r="G123" s="9">
        <v>3</v>
      </c>
      <c r="H123" s="44" t="s">
        <v>20</v>
      </c>
      <c r="I123" s="9">
        <v>1</v>
      </c>
      <c r="J123" s="45">
        <v>6</v>
      </c>
      <c r="K123" s="74" t="s">
        <v>44</v>
      </c>
      <c r="L123" s="79" t="s">
        <v>45</v>
      </c>
    </row>
    <row r="124" spans="1:15" ht="14.1" customHeight="1" x14ac:dyDescent="0.2">
      <c r="A124" s="60">
        <v>331</v>
      </c>
      <c r="B124" s="39">
        <v>1</v>
      </c>
      <c r="C124" s="5" t="s">
        <v>32</v>
      </c>
      <c r="D124" s="44" t="s">
        <v>72</v>
      </c>
      <c r="E124" s="96">
        <f t="shared" si="5"/>
        <v>50.724637681159422</v>
      </c>
      <c r="F124" s="37">
        <v>546</v>
      </c>
      <c r="G124" s="9">
        <v>3</v>
      </c>
      <c r="H124" s="44" t="s">
        <v>20</v>
      </c>
      <c r="I124" s="9">
        <v>1</v>
      </c>
      <c r="J124" s="45">
        <v>6</v>
      </c>
      <c r="K124" s="74" t="s">
        <v>44</v>
      </c>
      <c r="L124" s="79" t="s">
        <v>45</v>
      </c>
    </row>
    <row r="125" spans="1:15" ht="14.1" customHeight="1" x14ac:dyDescent="0.2">
      <c r="A125" s="60">
        <v>332</v>
      </c>
      <c r="B125" s="39">
        <v>1</v>
      </c>
      <c r="C125" s="5" t="s">
        <v>32</v>
      </c>
      <c r="D125" s="44" t="s">
        <v>72</v>
      </c>
      <c r="E125" s="96">
        <f t="shared" si="5"/>
        <v>50.724637681159422</v>
      </c>
      <c r="F125" s="37">
        <v>546</v>
      </c>
      <c r="G125" s="9">
        <v>3</v>
      </c>
      <c r="H125" s="44" t="s">
        <v>20</v>
      </c>
      <c r="I125" s="9">
        <v>1</v>
      </c>
      <c r="J125" s="45">
        <v>6</v>
      </c>
      <c r="K125" s="74" t="s">
        <v>44</v>
      </c>
      <c r="L125" s="79" t="s">
        <v>45</v>
      </c>
    </row>
    <row r="126" spans="1:15" ht="14.1" customHeight="1" x14ac:dyDescent="0.2">
      <c r="A126" s="60">
        <v>333</v>
      </c>
      <c r="B126" s="39">
        <v>1</v>
      </c>
      <c r="C126" s="5" t="s">
        <v>32</v>
      </c>
      <c r="D126" s="44" t="s">
        <v>72</v>
      </c>
      <c r="E126" s="96">
        <f t="shared" si="5"/>
        <v>50.724637681159422</v>
      </c>
      <c r="F126" s="37">
        <v>546</v>
      </c>
      <c r="G126" s="9">
        <v>3</v>
      </c>
      <c r="H126" s="44" t="s">
        <v>20</v>
      </c>
      <c r="I126" s="9">
        <v>1</v>
      </c>
      <c r="J126" s="45">
        <v>6</v>
      </c>
      <c r="K126" s="74" t="s">
        <v>44</v>
      </c>
      <c r="L126" s="79" t="s">
        <v>45</v>
      </c>
    </row>
    <row r="127" spans="1:15" ht="14.1" customHeight="1" x14ac:dyDescent="0.2">
      <c r="A127" s="60">
        <v>334</v>
      </c>
      <c r="B127" s="39">
        <v>1</v>
      </c>
      <c r="C127" s="5" t="s">
        <v>32</v>
      </c>
      <c r="D127" s="47" t="s">
        <v>72</v>
      </c>
      <c r="E127" s="96">
        <f t="shared" si="5"/>
        <v>50.724637681159422</v>
      </c>
      <c r="F127" s="37">
        <v>546</v>
      </c>
      <c r="G127" s="9">
        <v>3</v>
      </c>
      <c r="H127" s="47" t="s">
        <v>31</v>
      </c>
      <c r="I127" s="9">
        <v>1</v>
      </c>
      <c r="J127" s="45">
        <v>6</v>
      </c>
      <c r="K127" s="74" t="s">
        <v>44</v>
      </c>
      <c r="L127" s="79" t="s">
        <v>45</v>
      </c>
    </row>
    <row r="128" spans="1:15" ht="14.1" customHeight="1" x14ac:dyDescent="0.2">
      <c r="A128" s="60">
        <v>335</v>
      </c>
      <c r="B128" s="39">
        <v>2</v>
      </c>
      <c r="C128" s="5" t="s">
        <v>32</v>
      </c>
      <c r="D128" s="47" t="s">
        <v>71</v>
      </c>
      <c r="E128" s="96">
        <f t="shared" si="5"/>
        <v>70.048309178743963</v>
      </c>
      <c r="F128" s="37">
        <v>754</v>
      </c>
      <c r="G128" s="9">
        <v>3</v>
      </c>
      <c r="H128" s="47" t="s">
        <v>31</v>
      </c>
      <c r="I128" s="9">
        <v>1</v>
      </c>
      <c r="J128" s="45">
        <v>6</v>
      </c>
      <c r="K128" s="74" t="s">
        <v>44</v>
      </c>
      <c r="L128" s="79" t="s">
        <v>45</v>
      </c>
    </row>
    <row r="129" spans="1:12" ht="14.1" customHeight="1" x14ac:dyDescent="0.2">
      <c r="A129" s="60">
        <v>336</v>
      </c>
      <c r="B129" s="39">
        <v>2</v>
      </c>
      <c r="C129" s="5" t="s">
        <v>32</v>
      </c>
      <c r="D129" s="47" t="s">
        <v>71</v>
      </c>
      <c r="E129" s="96">
        <f t="shared" si="5"/>
        <v>70.048309178743963</v>
      </c>
      <c r="F129" s="37">
        <v>754</v>
      </c>
      <c r="G129" s="9">
        <v>3</v>
      </c>
      <c r="H129" s="47" t="s">
        <v>31</v>
      </c>
      <c r="I129" s="9">
        <v>1</v>
      </c>
      <c r="J129" s="45">
        <v>6</v>
      </c>
      <c r="K129" s="74" t="s">
        <v>44</v>
      </c>
      <c r="L129" s="79" t="s">
        <v>45</v>
      </c>
    </row>
    <row r="130" spans="1:12" ht="14.1" customHeight="1" x14ac:dyDescent="0.2">
      <c r="A130" s="60">
        <v>337</v>
      </c>
      <c r="B130" s="39">
        <v>1</v>
      </c>
      <c r="C130" s="5" t="s">
        <v>32</v>
      </c>
      <c r="D130" s="47" t="s">
        <v>72</v>
      </c>
      <c r="E130" s="96">
        <f t="shared" si="5"/>
        <v>50.724637681159422</v>
      </c>
      <c r="F130" s="37">
        <v>546</v>
      </c>
      <c r="G130" s="9">
        <v>3</v>
      </c>
      <c r="H130" s="47" t="s">
        <v>31</v>
      </c>
      <c r="I130" s="9">
        <v>1</v>
      </c>
      <c r="J130" s="45">
        <v>6</v>
      </c>
      <c r="K130" s="74" t="s">
        <v>44</v>
      </c>
      <c r="L130" s="79" t="s">
        <v>45</v>
      </c>
    </row>
    <row r="131" spans="1:12" ht="14.1" customHeight="1" x14ac:dyDescent="0.2">
      <c r="A131" s="60">
        <v>338</v>
      </c>
      <c r="B131" s="39">
        <v>2</v>
      </c>
      <c r="C131" s="5" t="s">
        <v>32</v>
      </c>
      <c r="D131" s="47" t="s">
        <v>71</v>
      </c>
      <c r="E131" s="96">
        <f t="shared" si="5"/>
        <v>70.048309178743963</v>
      </c>
      <c r="F131" s="37">
        <v>754</v>
      </c>
      <c r="G131" s="9">
        <v>3</v>
      </c>
      <c r="H131" s="47" t="s">
        <v>31</v>
      </c>
      <c r="I131" s="9">
        <v>1</v>
      </c>
      <c r="J131" s="45">
        <v>6</v>
      </c>
      <c r="K131" s="74" t="s">
        <v>44</v>
      </c>
      <c r="L131" s="79" t="s">
        <v>45</v>
      </c>
    </row>
    <row r="132" spans="1:12" ht="14.1" customHeight="1" x14ac:dyDescent="0.2">
      <c r="A132" s="60">
        <v>339</v>
      </c>
      <c r="B132" s="39">
        <v>2</v>
      </c>
      <c r="C132" s="5" t="s">
        <v>32</v>
      </c>
      <c r="D132" s="47" t="s">
        <v>71</v>
      </c>
      <c r="E132" s="96">
        <f t="shared" si="5"/>
        <v>70.048309178743963</v>
      </c>
      <c r="F132" s="37">
        <v>754</v>
      </c>
      <c r="G132" s="9">
        <v>3</v>
      </c>
      <c r="H132" s="47" t="s">
        <v>31</v>
      </c>
      <c r="I132" s="9">
        <v>1</v>
      </c>
      <c r="J132" s="45">
        <v>6</v>
      </c>
      <c r="K132" s="74" t="s">
        <v>44</v>
      </c>
      <c r="L132" s="79" t="s">
        <v>45</v>
      </c>
    </row>
    <row r="133" spans="1:12" ht="14.1" customHeight="1" x14ac:dyDescent="0.2">
      <c r="A133" s="60">
        <v>340</v>
      </c>
      <c r="B133" s="39">
        <v>1</v>
      </c>
      <c r="C133" s="5" t="s">
        <v>32</v>
      </c>
      <c r="D133" s="47" t="s">
        <v>72</v>
      </c>
      <c r="E133" s="96">
        <f t="shared" si="5"/>
        <v>50.724637681159422</v>
      </c>
      <c r="F133" s="37">
        <v>546</v>
      </c>
      <c r="G133" s="9">
        <v>3</v>
      </c>
      <c r="H133" s="47" t="s">
        <v>31</v>
      </c>
      <c r="I133" s="9">
        <v>1</v>
      </c>
      <c r="J133" s="45">
        <v>6</v>
      </c>
      <c r="K133" s="74" t="s">
        <v>44</v>
      </c>
      <c r="L133" s="79" t="s">
        <v>45</v>
      </c>
    </row>
    <row r="134" spans="1:12" ht="14.1" customHeight="1" x14ac:dyDescent="0.2">
      <c r="A134" s="60">
        <v>341</v>
      </c>
      <c r="B134" s="39">
        <v>2</v>
      </c>
      <c r="C134" s="5" t="s">
        <v>32</v>
      </c>
      <c r="D134" s="47" t="s">
        <v>71</v>
      </c>
      <c r="E134" s="96">
        <f t="shared" si="5"/>
        <v>70.048309178743963</v>
      </c>
      <c r="F134" s="37">
        <v>754</v>
      </c>
      <c r="G134" s="9">
        <v>3</v>
      </c>
      <c r="H134" s="47" t="s">
        <v>31</v>
      </c>
      <c r="I134" s="9">
        <v>1</v>
      </c>
      <c r="J134" s="45">
        <v>6</v>
      </c>
      <c r="K134" s="74" t="s">
        <v>44</v>
      </c>
      <c r="L134" s="79" t="s">
        <v>45</v>
      </c>
    </row>
    <row r="135" spans="1:12" ht="14.1" customHeight="1" x14ac:dyDescent="0.2">
      <c r="A135" s="60">
        <v>342</v>
      </c>
      <c r="B135" s="39">
        <v>2</v>
      </c>
      <c r="C135" s="5" t="s">
        <v>32</v>
      </c>
      <c r="D135" s="47" t="s">
        <v>71</v>
      </c>
      <c r="E135" s="96">
        <f t="shared" si="5"/>
        <v>70.048309178743963</v>
      </c>
      <c r="F135" s="37">
        <v>754</v>
      </c>
      <c r="G135" s="9">
        <v>3</v>
      </c>
      <c r="H135" s="47" t="s">
        <v>31</v>
      </c>
      <c r="I135" s="9">
        <v>1</v>
      </c>
      <c r="J135" s="45">
        <v>6</v>
      </c>
      <c r="K135" s="74" t="s">
        <v>44</v>
      </c>
      <c r="L135" s="79" t="s">
        <v>45</v>
      </c>
    </row>
    <row r="136" spans="1:12" ht="14.1" customHeight="1" x14ac:dyDescent="0.2">
      <c r="A136" s="60">
        <v>343</v>
      </c>
      <c r="B136" s="39">
        <v>1</v>
      </c>
      <c r="C136" s="5" t="s">
        <v>32</v>
      </c>
      <c r="D136" s="48" t="s">
        <v>72</v>
      </c>
      <c r="E136" s="96">
        <f t="shared" si="5"/>
        <v>55.276848755109626</v>
      </c>
      <c r="F136" s="37">
        <v>595</v>
      </c>
      <c r="G136" s="9">
        <v>3</v>
      </c>
      <c r="H136" s="48" t="s">
        <v>46</v>
      </c>
      <c r="I136" s="9">
        <v>1</v>
      </c>
      <c r="J136" s="45">
        <v>6</v>
      </c>
      <c r="K136" s="74" t="s">
        <v>44</v>
      </c>
      <c r="L136" s="79" t="s">
        <v>45</v>
      </c>
    </row>
    <row r="137" spans="1:12" ht="14.1" customHeight="1" x14ac:dyDescent="0.2">
      <c r="A137" s="60">
        <v>344</v>
      </c>
      <c r="B137" s="39">
        <v>2</v>
      </c>
      <c r="C137" s="5" t="s">
        <v>32</v>
      </c>
      <c r="D137" s="48" t="s">
        <v>73</v>
      </c>
      <c r="E137" s="96">
        <f t="shared" si="5"/>
        <v>72.277963582311415</v>
      </c>
      <c r="F137" s="37">
        <v>778</v>
      </c>
      <c r="G137" s="9">
        <v>3</v>
      </c>
      <c r="H137" s="48" t="s">
        <v>46</v>
      </c>
      <c r="I137" s="9">
        <v>1</v>
      </c>
      <c r="J137" s="45">
        <v>6</v>
      </c>
      <c r="K137" s="74" t="s">
        <v>44</v>
      </c>
      <c r="L137" s="79" t="s">
        <v>45</v>
      </c>
    </row>
    <row r="138" spans="1:12" ht="14.1" customHeight="1" x14ac:dyDescent="0.2">
      <c r="A138" s="60">
        <v>345</v>
      </c>
      <c r="B138" s="39">
        <v>1</v>
      </c>
      <c r="C138" s="5" t="s">
        <v>32</v>
      </c>
      <c r="D138" s="48" t="s">
        <v>72</v>
      </c>
      <c r="E138" s="96">
        <f t="shared" si="5"/>
        <v>55.276848755109626</v>
      </c>
      <c r="F138" s="37">
        <v>595</v>
      </c>
      <c r="G138" s="9">
        <v>3</v>
      </c>
      <c r="H138" s="48" t="s">
        <v>46</v>
      </c>
      <c r="I138" s="9">
        <v>1</v>
      </c>
      <c r="J138" s="45">
        <v>6</v>
      </c>
      <c r="K138" s="74" t="s">
        <v>44</v>
      </c>
      <c r="L138" s="79" t="s">
        <v>45</v>
      </c>
    </row>
    <row r="139" spans="1:12" ht="14.1" customHeight="1" x14ac:dyDescent="0.2">
      <c r="A139" s="60">
        <v>346</v>
      </c>
      <c r="B139" s="39">
        <v>2</v>
      </c>
      <c r="C139" s="5" t="s">
        <v>32</v>
      </c>
      <c r="D139" s="48" t="s">
        <v>73</v>
      </c>
      <c r="E139" s="96">
        <f t="shared" si="5"/>
        <v>72.277963582311415</v>
      </c>
      <c r="F139" s="37">
        <v>778</v>
      </c>
      <c r="G139" s="9">
        <v>3</v>
      </c>
      <c r="H139" s="48" t="s">
        <v>46</v>
      </c>
      <c r="I139" s="9">
        <v>1</v>
      </c>
      <c r="J139" s="45">
        <v>6</v>
      </c>
      <c r="K139" s="74" t="s">
        <v>44</v>
      </c>
      <c r="L139" s="79" t="s">
        <v>45</v>
      </c>
    </row>
    <row r="140" spans="1:12" ht="14.1" customHeight="1" x14ac:dyDescent="0.2">
      <c r="A140" s="60">
        <v>347</v>
      </c>
      <c r="B140" s="39">
        <v>1</v>
      </c>
      <c r="C140" s="5" t="s">
        <v>32</v>
      </c>
      <c r="D140" s="48" t="s">
        <v>72</v>
      </c>
      <c r="E140" s="96">
        <f t="shared" si="5"/>
        <v>55.276848755109626</v>
      </c>
      <c r="F140" s="37">
        <v>595</v>
      </c>
      <c r="G140" s="9">
        <v>3</v>
      </c>
      <c r="H140" s="48" t="s">
        <v>46</v>
      </c>
      <c r="I140" s="9">
        <v>1</v>
      </c>
      <c r="J140" s="45">
        <v>6</v>
      </c>
      <c r="K140" s="74" t="s">
        <v>44</v>
      </c>
      <c r="L140" s="79" t="s">
        <v>45</v>
      </c>
    </row>
    <row r="141" spans="1:12" ht="14.1" customHeight="1" x14ac:dyDescent="0.2">
      <c r="A141" s="60">
        <v>348</v>
      </c>
      <c r="B141" s="39">
        <v>2</v>
      </c>
      <c r="C141" s="5" t="s">
        <v>32</v>
      </c>
      <c r="D141" s="48" t="s">
        <v>73</v>
      </c>
      <c r="E141" s="96">
        <f t="shared" si="5"/>
        <v>72.277963582311415</v>
      </c>
      <c r="F141" s="37">
        <v>778</v>
      </c>
      <c r="G141" s="9">
        <v>3</v>
      </c>
      <c r="H141" s="48" t="s">
        <v>46</v>
      </c>
      <c r="I141" s="9">
        <v>1</v>
      </c>
      <c r="J141" s="45">
        <v>6</v>
      </c>
      <c r="K141" s="74" t="s">
        <v>44</v>
      </c>
      <c r="L141" s="79" t="s">
        <v>45</v>
      </c>
    </row>
    <row r="142" spans="1:12" ht="14.1" customHeight="1" x14ac:dyDescent="0.2">
      <c r="A142" s="60">
        <v>349</v>
      </c>
      <c r="B142" s="39">
        <v>2</v>
      </c>
      <c r="C142" s="5" t="s">
        <v>32</v>
      </c>
      <c r="D142" s="48" t="s">
        <v>74</v>
      </c>
      <c r="E142" s="96">
        <f t="shared" si="5"/>
        <v>70.048309178743963</v>
      </c>
      <c r="F142" s="37">
        <v>754</v>
      </c>
      <c r="G142" s="9">
        <v>3</v>
      </c>
      <c r="H142" s="48" t="s">
        <v>46</v>
      </c>
      <c r="I142" s="9">
        <v>1</v>
      </c>
      <c r="J142" s="45">
        <v>6</v>
      </c>
      <c r="K142" s="74" t="s">
        <v>44</v>
      </c>
      <c r="L142" s="79" t="s">
        <v>45</v>
      </c>
    </row>
    <row r="143" spans="1:12" ht="14.1" customHeight="1" x14ac:dyDescent="0.2">
      <c r="A143" s="60">
        <v>350</v>
      </c>
      <c r="B143" s="39">
        <v>2</v>
      </c>
      <c r="C143" s="5" t="s">
        <v>32</v>
      </c>
      <c r="D143" s="48" t="s">
        <v>74</v>
      </c>
      <c r="E143" s="96">
        <f t="shared" si="5"/>
        <v>70.048309178743963</v>
      </c>
      <c r="F143" s="37">
        <v>754</v>
      </c>
      <c r="G143" s="9">
        <v>3</v>
      </c>
      <c r="H143" s="48" t="s">
        <v>46</v>
      </c>
      <c r="I143" s="9">
        <v>1</v>
      </c>
      <c r="J143" s="45">
        <v>6</v>
      </c>
      <c r="K143" s="74" t="s">
        <v>44</v>
      </c>
      <c r="L143" s="79" t="s">
        <v>45</v>
      </c>
    </row>
    <row r="144" spans="1:12" ht="14.1" customHeight="1" x14ac:dyDescent="0.2">
      <c r="A144" s="60">
        <v>351</v>
      </c>
      <c r="B144" s="39">
        <v>2</v>
      </c>
      <c r="C144" s="5" t="s">
        <v>32</v>
      </c>
      <c r="D144" s="48" t="s">
        <v>74</v>
      </c>
      <c r="E144" s="96">
        <f t="shared" si="5"/>
        <v>70.048309178743963</v>
      </c>
      <c r="F144" s="37">
        <v>754</v>
      </c>
      <c r="G144" s="9">
        <v>3</v>
      </c>
      <c r="H144" s="48" t="s">
        <v>46</v>
      </c>
      <c r="I144" s="9">
        <v>1</v>
      </c>
      <c r="J144" s="45">
        <v>6</v>
      </c>
      <c r="K144" s="74" t="s">
        <v>44</v>
      </c>
      <c r="L144" s="79" t="s">
        <v>45</v>
      </c>
    </row>
    <row r="145" spans="1:21" ht="14.1" customHeight="1" x14ac:dyDescent="0.2">
      <c r="A145" s="60">
        <v>352</v>
      </c>
      <c r="B145" s="39">
        <v>2</v>
      </c>
      <c r="C145" s="5" t="s">
        <v>32</v>
      </c>
      <c r="D145" s="48" t="s">
        <v>74</v>
      </c>
      <c r="E145" s="96">
        <f t="shared" si="5"/>
        <v>70.048309178743963</v>
      </c>
      <c r="F145" s="37">
        <v>754</v>
      </c>
      <c r="G145" s="9">
        <v>3</v>
      </c>
      <c r="H145" s="48" t="s">
        <v>46</v>
      </c>
      <c r="I145" s="9">
        <v>1</v>
      </c>
      <c r="J145" s="45">
        <v>6</v>
      </c>
      <c r="K145" s="74" t="s">
        <v>44</v>
      </c>
      <c r="L145" s="79" t="s">
        <v>45</v>
      </c>
    </row>
    <row r="146" spans="1:21" s="23" customFormat="1" ht="14.1" customHeight="1" x14ac:dyDescent="0.2">
      <c r="A146" s="60">
        <v>353</v>
      </c>
      <c r="B146" s="39">
        <v>2</v>
      </c>
      <c r="C146" s="5" t="s">
        <v>32</v>
      </c>
      <c r="D146" s="48" t="s">
        <v>74</v>
      </c>
      <c r="E146" s="96">
        <f t="shared" si="5"/>
        <v>70.048309178743963</v>
      </c>
      <c r="F146" s="37">
        <v>754</v>
      </c>
      <c r="G146" s="9">
        <v>3</v>
      </c>
      <c r="H146" s="48" t="s">
        <v>46</v>
      </c>
      <c r="I146" s="9">
        <v>1</v>
      </c>
      <c r="J146" s="45">
        <v>6</v>
      </c>
      <c r="K146" s="74" t="s">
        <v>44</v>
      </c>
      <c r="L146" s="79" t="s">
        <v>45</v>
      </c>
    </row>
    <row r="147" spans="1:21" ht="14.1" customHeight="1" x14ac:dyDescent="0.2">
      <c r="A147" s="60">
        <v>354</v>
      </c>
      <c r="B147" s="39">
        <v>2</v>
      </c>
      <c r="C147" s="5" t="s">
        <v>32</v>
      </c>
      <c r="D147" s="48" t="s">
        <v>74</v>
      </c>
      <c r="E147" s="96">
        <f t="shared" si="5"/>
        <v>70.048309178743963</v>
      </c>
      <c r="F147" s="37">
        <v>754</v>
      </c>
      <c r="G147" s="9">
        <v>3</v>
      </c>
      <c r="H147" s="48" t="s">
        <v>46</v>
      </c>
      <c r="I147" s="9">
        <v>1</v>
      </c>
      <c r="J147" s="45">
        <v>6</v>
      </c>
      <c r="K147" s="74" t="s">
        <v>44</v>
      </c>
      <c r="L147" s="79" t="s">
        <v>45</v>
      </c>
    </row>
    <row r="148" spans="1:21" ht="14.1" customHeight="1" x14ac:dyDescent="0.2">
      <c r="A148" s="60">
        <v>355</v>
      </c>
      <c r="B148" s="39">
        <v>2</v>
      </c>
      <c r="C148" s="5" t="s">
        <v>32</v>
      </c>
      <c r="D148" s="48" t="s">
        <v>74</v>
      </c>
      <c r="E148" s="96">
        <f t="shared" si="5"/>
        <v>70.048309178743963</v>
      </c>
      <c r="F148" s="37">
        <v>754</v>
      </c>
      <c r="G148" s="9">
        <v>3</v>
      </c>
      <c r="H148" s="48" t="s">
        <v>46</v>
      </c>
      <c r="I148" s="9">
        <v>1</v>
      </c>
      <c r="J148" s="45">
        <v>6</v>
      </c>
      <c r="K148" s="74" t="s">
        <v>44</v>
      </c>
      <c r="L148" s="79" t="s">
        <v>45</v>
      </c>
    </row>
    <row r="149" spans="1:21" ht="14.1" customHeight="1" x14ac:dyDescent="0.2">
      <c r="A149" s="60">
        <v>356</v>
      </c>
      <c r="B149" s="39">
        <v>2</v>
      </c>
      <c r="C149" s="5" t="s">
        <v>32</v>
      </c>
      <c r="D149" s="48" t="s">
        <v>74</v>
      </c>
      <c r="E149" s="96">
        <f t="shared" si="5"/>
        <v>70.048309178743963</v>
      </c>
      <c r="F149" s="37">
        <v>754</v>
      </c>
      <c r="G149" s="9">
        <v>3</v>
      </c>
      <c r="H149" s="48" t="s">
        <v>46</v>
      </c>
      <c r="I149" s="9">
        <v>1</v>
      </c>
      <c r="J149" s="45">
        <v>6</v>
      </c>
      <c r="K149" s="74" t="s">
        <v>44</v>
      </c>
      <c r="L149" s="79" t="s">
        <v>45</v>
      </c>
    </row>
    <row r="150" spans="1:21" ht="14.1" customHeight="1" x14ac:dyDescent="0.2">
      <c r="A150" s="115">
        <v>357</v>
      </c>
      <c r="B150" s="69">
        <v>2</v>
      </c>
      <c r="C150" s="70" t="s">
        <v>32</v>
      </c>
      <c r="D150" s="71" t="s">
        <v>74</v>
      </c>
      <c r="E150" s="116">
        <f t="shared" si="5"/>
        <v>70.048309178743963</v>
      </c>
      <c r="F150" s="72">
        <v>754</v>
      </c>
      <c r="G150" s="117">
        <v>3</v>
      </c>
      <c r="H150" s="71" t="s">
        <v>46</v>
      </c>
      <c r="I150" s="117">
        <v>1</v>
      </c>
      <c r="J150" s="118">
        <v>6</v>
      </c>
      <c r="K150" s="119" t="s">
        <v>44</v>
      </c>
      <c r="L150" s="57" t="s">
        <v>45</v>
      </c>
    </row>
    <row r="151" spans="1:21" ht="14.1" customHeight="1" thickBot="1" x14ac:dyDescent="0.3">
      <c r="A151" s="27" t="s">
        <v>5</v>
      </c>
      <c r="B151" s="27">
        <f>SUM(B11:B150)</f>
        <v>424</v>
      </c>
      <c r="C151" s="28"/>
      <c r="D151" s="28"/>
      <c r="E151" s="138">
        <f>SUM(E11:E150)</f>
        <v>14598.763381642542</v>
      </c>
      <c r="F151" s="139">
        <f>SUM(F11:F150)</f>
        <v>157141</v>
      </c>
      <c r="G151" s="43"/>
      <c r="H151" s="28"/>
      <c r="I151" s="27">
        <f>SUM(I11:I150)</f>
        <v>235</v>
      </c>
      <c r="J151" s="29"/>
      <c r="K151" s="76"/>
      <c r="L151" s="76"/>
      <c r="M151" s="43" t="e">
        <f>SUM(#REF!)</f>
        <v>#REF!</v>
      </c>
      <c r="N151" s="25"/>
      <c r="O151" s="25"/>
    </row>
    <row r="152" spans="1:21" ht="14.1" customHeight="1" thickTop="1" x14ac:dyDescent="0.25">
      <c r="A152" s="61"/>
    </row>
    <row r="153" spans="1:21" ht="14.1" customHeight="1" x14ac:dyDescent="0.25">
      <c r="A153" s="62"/>
    </row>
    <row r="154" spans="1:21" ht="14.1" customHeight="1" x14ac:dyDescent="0.25">
      <c r="A154" s="62"/>
    </row>
    <row r="155" spans="1:21" ht="20.100000000000001" customHeight="1" x14ac:dyDescent="0.25">
      <c r="A155" s="66" t="s">
        <v>36</v>
      </c>
      <c r="F155" s="31"/>
      <c r="H155" s="66"/>
      <c r="K155" s="49"/>
      <c r="L155" s="49"/>
      <c r="N155" s="13"/>
      <c r="O155" s="13"/>
    </row>
    <row r="156" spans="1:21" s="23" customFormat="1" ht="14.1" customHeight="1" thickBot="1" x14ac:dyDescent="0.25">
      <c r="A156" s="22"/>
      <c r="B156" s="42"/>
      <c r="C156" s="21"/>
      <c r="D156" s="21"/>
      <c r="E156" s="21"/>
      <c r="F156" s="20"/>
      <c r="G156" s="42"/>
      <c r="H156" s="21"/>
      <c r="I156" s="21"/>
      <c r="J156" s="42"/>
      <c r="K156" s="42"/>
      <c r="L156" s="42"/>
      <c r="M156" s="21"/>
      <c r="N156" s="21"/>
      <c r="O156" s="21"/>
      <c r="P156" s="20"/>
      <c r="Q156" s="20"/>
      <c r="R156" s="20"/>
      <c r="S156" s="20"/>
      <c r="T156" s="20"/>
      <c r="U156" s="20"/>
    </row>
    <row r="157" spans="1:21" s="23" customFormat="1" ht="14.1" customHeight="1" x14ac:dyDescent="0.25">
      <c r="A157" s="63"/>
      <c r="B157" s="55"/>
      <c r="C157" s="163" t="s">
        <v>8</v>
      </c>
      <c r="D157" s="164"/>
      <c r="E157" s="165"/>
      <c r="F157" s="163" t="s">
        <v>11</v>
      </c>
      <c r="G157" s="164"/>
      <c r="H157" s="166"/>
      <c r="I157" s="167"/>
      <c r="J157" s="82"/>
      <c r="K157" s="77"/>
      <c r="L157" s="77"/>
      <c r="M157" s="21"/>
      <c r="N157" s="21"/>
      <c r="O157" s="21"/>
      <c r="P157" s="20"/>
      <c r="Q157" s="20"/>
      <c r="R157" s="20"/>
      <c r="S157" s="20"/>
      <c r="T157" s="20"/>
      <c r="U157" s="20"/>
    </row>
    <row r="158" spans="1:21" s="23" customFormat="1" ht="14.1" customHeight="1" x14ac:dyDescent="0.25">
      <c r="A158" s="32" t="s">
        <v>27</v>
      </c>
      <c r="B158" s="82"/>
      <c r="C158" s="34">
        <f>COUNTIFS($B$11:$B$150,"1",$H$11:$H$150,"PRS")+COUNTIFS($B$11:$B$150,"1",$H$11:$H$150,"Market")</f>
        <v>3</v>
      </c>
      <c r="D158" s="21"/>
      <c r="E158" s="83">
        <f>C158/C163</f>
        <v>3.2967032967032968E-2</v>
      </c>
      <c r="F158" s="34">
        <f>COUNTIFS($B$11:$B$150,"1",$H$11:$H$150,"SR")+COUNTIFS($B$11:$B$150,"1",$H$11:$H$150,"AR")+COUNTIFS($B$11:$B$150,"1",$H$11:$H$150,"SO")</f>
        <v>15</v>
      </c>
      <c r="G158" s="83">
        <f>F158/F163</f>
        <v>0.30612244897959184</v>
      </c>
      <c r="H158" s="168"/>
      <c r="I158" s="169"/>
      <c r="J158" s="121"/>
      <c r="K158" s="77"/>
      <c r="L158" s="77"/>
      <c r="M158" s="21"/>
      <c r="N158" s="21"/>
      <c r="O158" s="21"/>
      <c r="P158" s="20"/>
      <c r="Q158" s="20"/>
      <c r="R158" s="20"/>
      <c r="S158" s="20"/>
      <c r="T158" s="20"/>
      <c r="U158" s="20"/>
    </row>
    <row r="159" spans="1:21" ht="14.1" customHeight="1" x14ac:dyDescent="0.25">
      <c r="A159" s="32" t="s">
        <v>28</v>
      </c>
      <c r="B159" s="82"/>
      <c r="C159" s="34">
        <f>COUNTIFS($B$11:$B$150,"2",$H$11:$H$150,"PRS")+COUNTIFS($B$11:$B$150,"2",$H$11:$H$150,"Market")</f>
        <v>12</v>
      </c>
      <c r="E159" s="83">
        <f>C159/C163</f>
        <v>0.13186813186813187</v>
      </c>
      <c r="F159" s="34">
        <f>COUNTIFS($B$11:$B$150,"2",$H$11:$H$150,"SR")+COUNTIFS($B$11:$B$150,"2",$H$11:$H$150,"AR")+COUNTIFS($B$11:$B$150,"2",$H$11:$H$150,"SO")</f>
        <v>19</v>
      </c>
      <c r="G159" s="83">
        <f>F159/F163</f>
        <v>0.38775510204081631</v>
      </c>
      <c r="H159" s="168"/>
      <c r="I159" s="169"/>
      <c r="J159" s="121"/>
      <c r="K159" s="77"/>
      <c r="L159" s="77"/>
    </row>
    <row r="160" spans="1:21" ht="14.1" customHeight="1" x14ac:dyDescent="0.25">
      <c r="A160" s="32" t="s">
        <v>29</v>
      </c>
      <c r="B160" s="82"/>
      <c r="C160" s="34">
        <f>COUNTIFS($B$11:$B$150,"3",$H$11:$H$150,"PRS")+COUNTIFS($B$11:$B$150,"3",$H$11:$H$150,"Market")</f>
        <v>23</v>
      </c>
      <c r="E160" s="83">
        <f>C160/C163</f>
        <v>0.25274725274725274</v>
      </c>
      <c r="F160" s="34">
        <f>COUNTIFS($B$11:$B$150,"3",$H$11:$H$150,"SR")+COUNTIFS($B$11:$B$150,"3",$H$11:$H$150,"AR")+COUNTIFS($B$11:$B$150,"3",$H$11:$H$150,"SO")</f>
        <v>9</v>
      </c>
      <c r="G160" s="83">
        <f>F160/F163</f>
        <v>0.18367346938775511</v>
      </c>
      <c r="H160" s="168"/>
      <c r="I160" s="169"/>
      <c r="J160" s="121"/>
      <c r="K160" s="77"/>
      <c r="L160" s="77"/>
    </row>
    <row r="161" spans="1:21" ht="14.1" customHeight="1" x14ac:dyDescent="0.2">
      <c r="A161" s="140" t="s">
        <v>30</v>
      </c>
      <c r="B161" s="141"/>
      <c r="C161" s="34">
        <f>COUNTIFS($B$11:$B$150,"4",$H$11:$H$150,"PRS")+COUNTIFS($B$11:$B$150,"4",$H$11:$H$150,"Market")</f>
        <v>41</v>
      </c>
      <c r="E161" s="83">
        <f>C161/C163</f>
        <v>0.45054945054945056</v>
      </c>
      <c r="F161" s="34">
        <f>COUNTIFS($B$11:$B$150,"4",$H$11:$H$150,"SR")+COUNTIFS($B$11:$B$150,"4",$H$11:$H$150,"AR")+COUNTIFS($B$11:$B$150,"4",$H$11:$H$150,"SO")</f>
        <v>6</v>
      </c>
      <c r="G161" s="83">
        <f>F161/F163</f>
        <v>0.12244897959183673</v>
      </c>
      <c r="H161" s="114"/>
    </row>
    <row r="162" spans="1:21" ht="14.1" customHeight="1" x14ac:dyDescent="0.25">
      <c r="A162" s="33" t="s">
        <v>75</v>
      </c>
      <c r="B162" s="82"/>
      <c r="C162" s="34">
        <f>COUNTIFS($B$11:$B$150,"5",$H$11:$H$150,"PRS")+COUNTIFS($B$11:$B$150,"5",$H$11:$H$150,"Market")</f>
        <v>12</v>
      </c>
      <c r="E162" s="83">
        <f>C162/C163</f>
        <v>0.13186813186813187</v>
      </c>
      <c r="F162" s="34">
        <f>COUNTIFS($B$11:$B$150,"5",$H$11:$H$150,"SR")+COUNTIFS($B$11:$B$150,"5",$H$11:$H$150,"AR")+COUNTIFS($B$11:$B$150,"5",$H$11:$H$150,"SO")</f>
        <v>0</v>
      </c>
      <c r="G162" s="83">
        <f>F162/F163</f>
        <v>0</v>
      </c>
      <c r="H162" s="114"/>
    </row>
    <row r="163" spans="1:21" ht="14.1" customHeight="1" x14ac:dyDescent="0.25">
      <c r="A163" s="32" t="s">
        <v>16</v>
      </c>
      <c r="B163" s="56"/>
      <c r="C163" s="80">
        <f>SUM(C158:C162)</f>
        <v>91</v>
      </c>
      <c r="D163" s="81"/>
      <c r="E163" s="81">
        <f>C163/C164</f>
        <v>0.65</v>
      </c>
      <c r="F163" s="80">
        <f>SUM(F158:F162)</f>
        <v>49</v>
      </c>
      <c r="G163" s="81">
        <f>F163/C164</f>
        <v>0.35</v>
      </c>
      <c r="H163" s="176"/>
      <c r="I163" s="177"/>
      <c r="J163" s="122"/>
    </row>
    <row r="164" spans="1:21" ht="14.1" customHeight="1" x14ac:dyDescent="0.2">
      <c r="A164" s="178" t="s">
        <v>76</v>
      </c>
      <c r="B164" s="17"/>
      <c r="C164" s="180">
        <f>C163+F163</f>
        <v>140</v>
      </c>
      <c r="D164" s="181"/>
      <c r="E164" s="181"/>
      <c r="F164" s="181"/>
      <c r="G164" s="181"/>
      <c r="H164" s="142"/>
      <c r="I164" s="14"/>
      <c r="J164" s="124"/>
    </row>
    <row r="165" spans="1:21" ht="14.1" customHeight="1" thickBot="1" x14ac:dyDescent="0.25">
      <c r="A165" s="179"/>
      <c r="B165" s="18"/>
      <c r="C165" s="182"/>
      <c r="D165" s="183"/>
      <c r="E165" s="183"/>
      <c r="F165" s="183"/>
      <c r="G165" s="183"/>
      <c r="H165" s="142"/>
      <c r="J165" s="124"/>
    </row>
    <row r="166" spans="1:21" ht="14.1" customHeight="1" x14ac:dyDescent="0.2">
      <c r="H166" s="125"/>
      <c r="I166" s="125"/>
      <c r="J166" s="126"/>
    </row>
    <row r="167" spans="1:21" ht="14.1" customHeight="1" x14ac:dyDescent="0.2"/>
    <row r="168" spans="1:21" ht="20.100000000000001" customHeight="1" x14ac:dyDescent="0.25">
      <c r="A168" s="66" t="s">
        <v>37</v>
      </c>
    </row>
    <row r="169" spans="1:21" ht="14.1" customHeight="1" x14ac:dyDescent="0.2"/>
    <row r="170" spans="1:21" ht="20.100000000000001" customHeight="1" x14ac:dyDescent="0.2">
      <c r="A170" s="174" t="s">
        <v>47</v>
      </c>
      <c r="B170" s="175"/>
      <c r="C170" s="175"/>
      <c r="D170" s="175"/>
      <c r="E170" s="175"/>
      <c r="F170" s="175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</row>
    <row r="171" spans="1:21" ht="14.1" customHeight="1" x14ac:dyDescent="0.2">
      <c r="A171" s="88" t="s">
        <v>13</v>
      </c>
      <c r="B171" s="95" t="s">
        <v>14</v>
      </c>
      <c r="C171" s="87" t="s">
        <v>38</v>
      </c>
      <c r="D171" s="87" t="s">
        <v>39</v>
      </c>
      <c r="E171" s="87" t="s">
        <v>40</v>
      </c>
      <c r="F171" s="87" t="s">
        <v>77</v>
      </c>
      <c r="G171" s="153"/>
      <c r="H171" s="153"/>
      <c r="I171" s="153"/>
      <c r="J171" s="153"/>
      <c r="K171" s="153"/>
      <c r="M171" s="153"/>
      <c r="N171" s="153"/>
      <c r="O171" s="153"/>
      <c r="P171" s="153"/>
      <c r="Q171" s="153"/>
      <c r="R171" s="153"/>
      <c r="S171" s="153"/>
      <c r="T171" s="153"/>
      <c r="U171" s="153"/>
    </row>
    <row r="172" spans="1:21" ht="14.1" customHeight="1" x14ac:dyDescent="0.2">
      <c r="A172" s="150"/>
      <c r="B172" s="151"/>
      <c r="C172" s="148"/>
      <c r="D172" s="148"/>
      <c r="E172" s="148"/>
      <c r="F172" s="148"/>
      <c r="G172" s="153"/>
      <c r="H172" s="153"/>
      <c r="I172" s="153"/>
      <c r="J172" s="153"/>
      <c r="K172" s="153"/>
      <c r="M172" s="153"/>
      <c r="N172" s="153"/>
      <c r="O172" s="153"/>
      <c r="P172" s="153"/>
      <c r="Q172" s="153"/>
      <c r="R172" s="153"/>
      <c r="S172" s="153"/>
      <c r="T172" s="153"/>
      <c r="U172" s="153"/>
    </row>
    <row r="173" spans="1:21" ht="14.1" customHeight="1" x14ac:dyDescent="0.2">
      <c r="A173" s="75">
        <f>C158</f>
        <v>3</v>
      </c>
      <c r="B173" s="92">
        <f>C159</f>
        <v>12</v>
      </c>
      <c r="C173" s="92">
        <v>0</v>
      </c>
      <c r="D173" s="92">
        <f>C160</f>
        <v>23</v>
      </c>
      <c r="E173" s="91">
        <f>C161</f>
        <v>41</v>
      </c>
      <c r="F173" s="91">
        <f>C162</f>
        <v>12</v>
      </c>
      <c r="G173" s="154"/>
      <c r="H173" s="154"/>
      <c r="I173" s="154"/>
      <c r="J173" s="154"/>
      <c r="K173" s="154"/>
      <c r="M173" s="155"/>
      <c r="N173" s="155"/>
      <c r="O173" s="155"/>
      <c r="P173" s="155"/>
      <c r="Q173" s="155"/>
      <c r="R173" s="155"/>
      <c r="S173" s="155"/>
      <c r="T173" s="155"/>
      <c r="U173" s="155"/>
    </row>
    <row r="174" spans="1:21" ht="15" customHeight="1" x14ac:dyDescent="0.2">
      <c r="A174" s="93">
        <f>A173/B176</f>
        <v>3.2967032967032968E-2</v>
      </c>
      <c r="B174" s="93">
        <f>B173/B176</f>
        <v>0.13186813186813187</v>
      </c>
      <c r="C174" s="89">
        <f>C173/B176</f>
        <v>0</v>
      </c>
      <c r="D174" s="89">
        <f>(D173)/B176</f>
        <v>0.25274725274725274</v>
      </c>
      <c r="E174" s="89">
        <f>(E173)/B176</f>
        <v>0.45054945054945056</v>
      </c>
      <c r="F174" s="160">
        <f>(F173)/B176</f>
        <v>0.13186813186813187</v>
      </c>
      <c r="G174" s="144"/>
      <c r="H174" s="144"/>
      <c r="I174" s="144"/>
      <c r="J174" s="144"/>
      <c r="K174" s="144"/>
      <c r="M174" s="144"/>
      <c r="N174" s="144"/>
      <c r="O174" s="144"/>
      <c r="P174" s="144"/>
      <c r="Q174" s="144"/>
      <c r="R174" s="144"/>
      <c r="S174" s="144"/>
      <c r="T174" s="144"/>
      <c r="U174" s="144"/>
    </row>
    <row r="175" spans="1:21" ht="15.95" customHeight="1" thickBot="1" x14ac:dyDescent="0.25">
      <c r="A175" s="149"/>
      <c r="B175" s="147"/>
      <c r="C175" s="90"/>
      <c r="D175" s="143"/>
      <c r="E175" s="143"/>
      <c r="F175" s="152"/>
      <c r="G175" s="144"/>
      <c r="H175" s="144"/>
      <c r="I175" s="144"/>
      <c r="J175" s="144"/>
      <c r="K175" s="144"/>
      <c r="M175" s="144"/>
      <c r="N175" s="144"/>
      <c r="O175" s="144"/>
      <c r="P175" s="144"/>
      <c r="Q175" s="144"/>
      <c r="R175" s="144"/>
      <c r="S175" s="144"/>
      <c r="T175" s="144"/>
      <c r="U175" s="144"/>
    </row>
    <row r="176" spans="1:21" ht="30" x14ac:dyDescent="0.2">
      <c r="A176" s="64" t="s">
        <v>48</v>
      </c>
      <c r="B176" s="54">
        <f>SUM(A173:F173)</f>
        <v>91</v>
      </c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N176" s="52"/>
      <c r="O176" s="52"/>
    </row>
    <row r="177" spans="1:21" ht="15" customHeight="1" x14ac:dyDescent="0.2"/>
    <row r="178" spans="1:21" s="30" customFormat="1" ht="15.95" customHeight="1" thickBot="1" x14ac:dyDescent="0.25">
      <c r="A178" s="22"/>
      <c r="B178" s="22"/>
      <c r="C178" s="21"/>
      <c r="D178" s="21"/>
      <c r="E178" s="21"/>
      <c r="F178" s="21"/>
      <c r="G178" s="42"/>
      <c r="H178" s="21"/>
      <c r="I178" s="21"/>
      <c r="J178" s="42"/>
      <c r="K178" s="42"/>
      <c r="L178" s="42"/>
      <c r="M178" s="21"/>
      <c r="N178" s="21"/>
      <c r="O178" s="21"/>
      <c r="P178" s="20"/>
      <c r="Q178" s="20"/>
      <c r="R178" s="20"/>
      <c r="S178" s="20"/>
      <c r="T178" s="20"/>
      <c r="U178" s="20"/>
    </row>
    <row r="179" spans="1:21" ht="20.100000000000001" customHeight="1" thickTop="1" x14ac:dyDescent="0.2">
      <c r="A179" s="170" t="s">
        <v>21</v>
      </c>
      <c r="B179" s="171"/>
      <c r="C179" s="171"/>
      <c r="D179" s="171"/>
      <c r="E179" s="171"/>
      <c r="F179" s="171"/>
      <c r="G179" s="156"/>
      <c r="H179" s="156"/>
      <c r="I179" s="156"/>
      <c r="J179" s="156"/>
      <c r="K179" s="156"/>
      <c r="L179" s="132"/>
    </row>
    <row r="180" spans="1:21" ht="15.95" customHeight="1" x14ac:dyDescent="0.2">
      <c r="A180" s="88" t="s">
        <v>13</v>
      </c>
      <c r="B180" s="95" t="s">
        <v>14</v>
      </c>
      <c r="C180" s="87" t="s">
        <v>38</v>
      </c>
      <c r="D180" s="87" t="s">
        <v>39</v>
      </c>
      <c r="E180" s="87" t="s">
        <v>40</v>
      </c>
      <c r="F180" s="87" t="s">
        <v>77</v>
      </c>
      <c r="G180" s="153"/>
      <c r="H180" s="153"/>
      <c r="I180" s="157"/>
      <c r="J180" s="157"/>
      <c r="K180" s="157"/>
      <c r="L180" s="133"/>
      <c r="T180" s="23"/>
      <c r="U180" s="23"/>
    </row>
    <row r="181" spans="1:21" ht="15.75" x14ac:dyDescent="0.2">
      <c r="A181" s="150"/>
      <c r="B181" s="151"/>
      <c r="C181" s="148"/>
      <c r="D181" s="148"/>
      <c r="E181" s="148"/>
      <c r="F181" s="148"/>
      <c r="G181" s="153"/>
      <c r="H181" s="153"/>
      <c r="I181" s="157"/>
      <c r="J181" s="157"/>
      <c r="K181" s="157"/>
      <c r="L181" s="133"/>
    </row>
    <row r="182" spans="1:21" x14ac:dyDescent="0.2">
      <c r="A182" s="75">
        <v>0</v>
      </c>
      <c r="B182" s="92">
        <v>0</v>
      </c>
      <c r="C182" s="92">
        <f>COUNTIFS($B$11:$B$150,"2",$H$11:$H$150,"AR")</f>
        <v>3</v>
      </c>
      <c r="D182" s="92">
        <f>COUNTIFS($B$11:$B$150,"3",$H$11:$H$150,"AR")</f>
        <v>3</v>
      </c>
      <c r="E182" s="92">
        <f>COUNTIFS($B$11:$B$150,"4",$H$11:$H$150,"AR")</f>
        <v>0</v>
      </c>
      <c r="F182" s="92">
        <f>COUNTIFS($B$11:$B$150,"5",$H$11:$H$150,"AR")</f>
        <v>0</v>
      </c>
      <c r="G182" s="12"/>
      <c r="H182" s="12"/>
      <c r="I182" s="12"/>
      <c r="J182" s="12"/>
      <c r="K182" s="12"/>
      <c r="L182" s="12"/>
    </row>
    <row r="183" spans="1:21" x14ac:dyDescent="0.2">
      <c r="A183" s="93">
        <v>0</v>
      </c>
      <c r="B183" s="93">
        <f>B182/B185</f>
        <v>0</v>
      </c>
      <c r="C183" s="93">
        <f>C182/B185</f>
        <v>0.5</v>
      </c>
      <c r="D183" s="93">
        <f>D182/B185</f>
        <v>0.5</v>
      </c>
      <c r="E183" s="93">
        <f>E182/B185</f>
        <v>0</v>
      </c>
      <c r="F183" s="93">
        <f>F182/B185</f>
        <v>0</v>
      </c>
      <c r="G183" s="130"/>
      <c r="H183" s="130"/>
      <c r="I183" s="130"/>
      <c r="J183" s="130"/>
      <c r="K183" s="130"/>
      <c r="L183" s="130"/>
    </row>
    <row r="184" spans="1:21" ht="15" thickBot="1" x14ac:dyDescent="0.25">
      <c r="A184" s="94"/>
      <c r="B184" s="146"/>
      <c r="C184" s="90"/>
      <c r="D184" s="90"/>
      <c r="E184" s="90"/>
      <c r="F184" s="161"/>
      <c r="G184" s="134"/>
      <c r="H184" s="134"/>
      <c r="I184" s="134"/>
      <c r="J184" s="134"/>
    </row>
    <row r="185" spans="1:21" ht="15" x14ac:dyDescent="0.2">
      <c r="A185" s="64" t="s">
        <v>23</v>
      </c>
      <c r="B185" s="54">
        <f>SUM(A182:F182)</f>
        <v>6</v>
      </c>
      <c r="C185" s="86">
        <f>B185/F163</f>
        <v>0.12244897959183673</v>
      </c>
      <c r="D185" s="52"/>
      <c r="E185" s="52"/>
      <c r="F185" s="137"/>
      <c r="G185" s="137"/>
      <c r="H185" s="137"/>
      <c r="I185" s="137"/>
      <c r="J185" s="137"/>
      <c r="K185" s="137"/>
      <c r="L185" s="135"/>
    </row>
    <row r="186" spans="1:21" ht="15" x14ac:dyDescent="0.2">
      <c r="A186" s="158"/>
      <c r="B186" s="158"/>
      <c r="C186" s="158"/>
      <c r="D186" s="158"/>
      <c r="E186" s="158"/>
      <c r="F186" s="158"/>
      <c r="G186" s="158"/>
      <c r="H186" s="158"/>
      <c r="I186" s="158"/>
      <c r="J186" s="158"/>
      <c r="K186" s="158"/>
      <c r="L186" s="136"/>
    </row>
    <row r="187" spans="1:21" ht="15" x14ac:dyDescent="0.2">
      <c r="A187" s="158"/>
      <c r="B187" s="158"/>
      <c r="C187" s="158"/>
      <c r="D187" s="158"/>
      <c r="E187" s="158"/>
      <c r="F187" s="158"/>
      <c r="G187" s="158"/>
      <c r="H187" s="158"/>
      <c r="I187" s="158"/>
      <c r="J187" s="158"/>
      <c r="K187" s="158"/>
      <c r="L187" s="136"/>
    </row>
    <row r="188" spans="1:21" ht="20.100000000000001" customHeight="1" x14ac:dyDescent="0.2">
      <c r="A188" s="172" t="s">
        <v>22</v>
      </c>
      <c r="B188" s="173"/>
      <c r="C188" s="173"/>
      <c r="D188" s="173"/>
      <c r="E188" s="173"/>
      <c r="F188" s="173"/>
      <c r="G188" s="20"/>
      <c r="H188" s="20"/>
      <c r="I188" s="20"/>
      <c r="J188" s="20"/>
    </row>
    <row r="189" spans="1:21" ht="31.5" x14ac:dyDescent="0.2">
      <c r="A189" s="88" t="s">
        <v>13</v>
      </c>
      <c r="B189" s="95" t="s">
        <v>14</v>
      </c>
      <c r="C189" s="87" t="s">
        <v>38</v>
      </c>
      <c r="D189" s="87" t="s">
        <v>39</v>
      </c>
      <c r="E189" s="87" t="s">
        <v>40</v>
      </c>
      <c r="F189" s="87" t="s">
        <v>77</v>
      </c>
      <c r="G189" s="20"/>
      <c r="H189" s="20"/>
      <c r="I189" s="20"/>
      <c r="J189" s="20"/>
    </row>
    <row r="190" spans="1:21" ht="15.75" x14ac:dyDescent="0.2">
      <c r="A190" s="150"/>
      <c r="B190" s="151"/>
      <c r="C190" s="148"/>
      <c r="D190" s="148"/>
      <c r="E190" s="148"/>
      <c r="F190" s="148"/>
      <c r="G190" s="20"/>
      <c r="H190" s="20"/>
      <c r="I190" s="20"/>
      <c r="J190" s="20"/>
      <c r="T190" s="23"/>
      <c r="U190" s="23"/>
    </row>
    <row r="191" spans="1:21" ht="20.100000000000001" customHeight="1" x14ac:dyDescent="0.2">
      <c r="A191" s="92">
        <f>COUNTIFS($B$11:$B$150,"1",$H$11:$H$150,"SR",D11:D150, "1B FLAT")</f>
        <v>12</v>
      </c>
      <c r="B191" s="92">
        <f>COUNTIFS($B$11:$B$150,"2",$H$11:$H$150,"SR",D11:D150, "2B FLAT")</f>
        <v>6</v>
      </c>
      <c r="C191" s="92">
        <f>COUNTIFS($B$11:$B$150,"2",$H$11:$H$150,"SR")-B191</f>
        <v>4</v>
      </c>
      <c r="D191" s="92">
        <f>COUNTIFS($B$11:$B$150,"3",$H$11:$H$150,"SR")</f>
        <v>4</v>
      </c>
      <c r="E191" s="92">
        <f>COUNTIFS($B$11:$B$150,"4",$H$11:$H$150,"SR")</f>
        <v>2</v>
      </c>
      <c r="F191" s="92">
        <f>COUNTIFS($B$11:$B$150,"5",$H$11:$H$150,"SR")</f>
        <v>0</v>
      </c>
      <c r="G191" s="156"/>
      <c r="H191" s="156"/>
      <c r="I191" s="156"/>
      <c r="J191" s="156"/>
      <c r="K191" s="156"/>
      <c r="L191" s="132"/>
      <c r="T191" s="23"/>
      <c r="U191" s="23"/>
    </row>
    <row r="192" spans="1:21" ht="15.95" customHeight="1" x14ac:dyDescent="0.2">
      <c r="A192" s="93">
        <f>A191/B194</f>
        <v>0.42857142857142855</v>
      </c>
      <c r="B192" s="145">
        <f>B191/B194</f>
        <v>0.21428571428571427</v>
      </c>
      <c r="C192" s="145">
        <f>C191/B194</f>
        <v>0.14285714285714285</v>
      </c>
      <c r="D192" s="89">
        <f>D191/B194</f>
        <v>0.14285714285714285</v>
      </c>
      <c r="E192" s="89">
        <f>E191/B194</f>
        <v>7.1428571428571425E-2</v>
      </c>
      <c r="F192" s="160">
        <f>F191/B194</f>
        <v>0</v>
      </c>
      <c r="G192" s="153"/>
      <c r="H192" s="153"/>
      <c r="I192" s="157"/>
      <c r="J192" s="157"/>
      <c r="K192" s="157"/>
      <c r="L192" s="133"/>
      <c r="T192" s="23"/>
      <c r="U192" s="23"/>
    </row>
    <row r="193" spans="1:12" ht="16.5" thickBot="1" x14ac:dyDescent="0.25">
      <c r="A193" s="94"/>
      <c r="B193" s="146"/>
      <c r="C193" s="90"/>
      <c r="D193" s="90"/>
      <c r="E193" s="90"/>
      <c r="F193" s="161"/>
      <c r="G193" s="153"/>
      <c r="H193" s="153"/>
      <c r="I193" s="157"/>
      <c r="J193" s="157"/>
      <c r="K193" s="157"/>
      <c r="L193" s="133"/>
    </row>
    <row r="194" spans="1:12" ht="15" x14ac:dyDescent="0.2">
      <c r="A194" s="64" t="s">
        <v>24</v>
      </c>
      <c r="B194" s="54">
        <f>SUM(A191:F191)</f>
        <v>28</v>
      </c>
      <c r="C194" s="86">
        <f>B194/F163</f>
        <v>0.5714285714285714</v>
      </c>
      <c r="D194" s="52"/>
      <c r="E194" s="52"/>
      <c r="F194" s="12"/>
      <c r="G194" s="12"/>
      <c r="H194" s="12"/>
      <c r="I194" s="12"/>
      <c r="J194" s="12"/>
      <c r="K194" s="12"/>
      <c r="L194" s="12"/>
    </row>
    <row r="195" spans="1:12" x14ac:dyDescent="0.2">
      <c r="A195" s="130"/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</row>
    <row r="196" spans="1:12" x14ac:dyDescent="0.2">
      <c r="A196" s="101"/>
      <c r="B196" s="101"/>
      <c r="C196" s="134"/>
      <c r="D196" s="134"/>
      <c r="E196" s="134"/>
      <c r="F196" s="134"/>
      <c r="G196" s="134"/>
      <c r="H196" s="134"/>
      <c r="I196" s="134"/>
      <c r="J196" s="134"/>
    </row>
    <row r="197" spans="1:12" ht="20.100000000000001" customHeight="1" x14ac:dyDescent="0.2">
      <c r="A197" s="184" t="s">
        <v>25</v>
      </c>
      <c r="B197" s="185"/>
      <c r="C197" s="185"/>
      <c r="D197" s="185"/>
      <c r="E197" s="185"/>
      <c r="F197" s="185"/>
      <c r="G197" s="137"/>
      <c r="H197" s="137"/>
      <c r="I197" s="137"/>
      <c r="J197" s="137"/>
      <c r="K197" s="137"/>
      <c r="L197" s="135"/>
    </row>
    <row r="198" spans="1:12" ht="31.5" x14ac:dyDescent="0.2">
      <c r="A198" s="88" t="s">
        <v>13</v>
      </c>
      <c r="B198" s="95" t="s">
        <v>14</v>
      </c>
      <c r="C198" s="87" t="s">
        <v>38</v>
      </c>
      <c r="D198" s="87" t="s">
        <v>39</v>
      </c>
      <c r="E198" s="87" t="s">
        <v>40</v>
      </c>
      <c r="F198" s="87" t="s">
        <v>77</v>
      </c>
      <c r="G198" s="158"/>
      <c r="H198" s="158"/>
      <c r="I198" s="158"/>
      <c r="J198" s="158"/>
      <c r="K198" s="158"/>
      <c r="L198" s="136"/>
    </row>
    <row r="199" spans="1:12" ht="15.75" x14ac:dyDescent="0.2">
      <c r="A199" s="150"/>
      <c r="B199" s="151"/>
      <c r="C199" s="148"/>
      <c r="D199" s="148"/>
      <c r="E199" s="148"/>
      <c r="F199" s="148"/>
      <c r="G199" s="158"/>
      <c r="H199" s="158"/>
      <c r="I199" s="158"/>
      <c r="J199" s="158"/>
      <c r="K199" s="158"/>
      <c r="L199" s="136"/>
    </row>
    <row r="200" spans="1:12" x14ac:dyDescent="0.2">
      <c r="A200" s="92">
        <f>COUNTIFS($B$11:$B$150,"1",$H$11:$H$150,"SO",D11:D150, "1B FLAT")</f>
        <v>3</v>
      </c>
      <c r="B200" s="92">
        <f>COUNTIFS($B$11:$B$150,"2",$H$11:$H$150,"SO",D20:D159, "2B FLAT")</f>
        <v>0</v>
      </c>
      <c r="C200" s="92">
        <f>COUNTIFS($B$11:$B$150,"2",$H$11:$H$150,"SO")-B200</f>
        <v>6</v>
      </c>
      <c r="D200" s="92">
        <f>COUNTIFS($B$11:$B$150,"3",$H$11:$H$150,"SO")</f>
        <v>2</v>
      </c>
      <c r="E200" s="92">
        <f>COUNTIFS($B$11:$B$150,"4",$H$11:$H$150,"SO")</f>
        <v>4</v>
      </c>
      <c r="F200" s="92">
        <f>COUNTIFS($B$11:$B$150,"5",$H$11:$H$150,"SO")</f>
        <v>0</v>
      </c>
      <c r="G200" s="20"/>
      <c r="H200" s="20"/>
      <c r="I200" s="20"/>
      <c r="J200" s="20"/>
    </row>
    <row r="201" spans="1:12" x14ac:dyDescent="0.2">
      <c r="A201" s="93">
        <f>A200/B203</f>
        <v>0.2</v>
      </c>
      <c r="B201" s="145">
        <f>B200/B203</f>
        <v>0</v>
      </c>
      <c r="C201" s="145">
        <f>C200/B203</f>
        <v>0.4</v>
      </c>
      <c r="D201" s="89">
        <f>D200/B203</f>
        <v>0.13333333333333333</v>
      </c>
      <c r="E201" s="89">
        <f>E200/B203</f>
        <v>0.26666666666666666</v>
      </c>
      <c r="F201" s="160">
        <f>F200/B203</f>
        <v>0</v>
      </c>
      <c r="G201" s="20"/>
      <c r="H201" s="20"/>
      <c r="I201" s="20"/>
      <c r="J201" s="20"/>
    </row>
    <row r="202" spans="1:12" ht="15" thickBot="1" x14ac:dyDescent="0.25">
      <c r="A202" s="94"/>
      <c r="B202" s="146"/>
      <c r="C202" s="90"/>
      <c r="D202" s="90"/>
      <c r="E202" s="90"/>
      <c r="F202" s="161"/>
      <c r="G202" s="20"/>
      <c r="H202" s="20"/>
      <c r="I202" s="20"/>
      <c r="J202" s="20"/>
    </row>
    <row r="203" spans="1:12" ht="14.1" customHeight="1" x14ac:dyDescent="0.2">
      <c r="A203" s="64" t="s">
        <v>26</v>
      </c>
      <c r="B203" s="54">
        <f>SUM(A200:F200)</f>
        <v>15</v>
      </c>
      <c r="C203" s="86">
        <f>B203/F163</f>
        <v>0.30612244897959184</v>
      </c>
      <c r="D203" s="52"/>
      <c r="E203" s="52"/>
      <c r="F203" s="156"/>
      <c r="G203" s="156"/>
      <c r="H203" s="156"/>
      <c r="I203" s="156"/>
      <c r="J203" s="156"/>
      <c r="K203" s="156"/>
      <c r="L203" s="132"/>
    </row>
    <row r="204" spans="1:12" ht="15.95" customHeight="1" x14ac:dyDescent="0.2">
      <c r="A204" s="153"/>
      <c r="B204" s="153"/>
      <c r="C204" s="153"/>
      <c r="D204" s="153"/>
      <c r="E204" s="153"/>
      <c r="F204" s="153"/>
      <c r="G204" s="153"/>
      <c r="H204" s="153"/>
      <c r="I204" s="157"/>
      <c r="J204" s="157"/>
      <c r="K204" s="157"/>
      <c r="L204" s="133"/>
    </row>
    <row r="205" spans="1:12" ht="15.75" x14ac:dyDescent="0.2">
      <c r="A205" s="153"/>
      <c r="B205" s="153"/>
      <c r="C205" s="153"/>
      <c r="D205" s="153"/>
      <c r="E205" s="153"/>
      <c r="F205" s="153"/>
      <c r="G205" s="153"/>
      <c r="H205" s="153"/>
      <c r="I205" s="157"/>
      <c r="J205" s="157"/>
      <c r="K205" s="157"/>
      <c r="L205" s="133"/>
    </row>
    <row r="206" spans="1:12" ht="15.95" customHeight="1" x14ac:dyDescent="0.2">
      <c r="A206" s="12"/>
      <c r="B206" s="12"/>
      <c r="C206" s="12"/>
      <c r="D206" s="12"/>
      <c r="E206" s="12"/>
      <c r="F206" s="12"/>
      <c r="G206" s="12"/>
      <c r="H206" s="159"/>
      <c r="I206" s="159"/>
      <c r="J206" s="12"/>
      <c r="K206" s="12"/>
      <c r="L206" s="12"/>
    </row>
    <row r="207" spans="1:12" ht="15.95" customHeight="1" x14ac:dyDescent="0.2">
      <c r="A207" s="130"/>
      <c r="B207" s="130"/>
      <c r="C207" s="130"/>
      <c r="D207" s="130"/>
      <c r="E207" s="130"/>
      <c r="F207" s="130"/>
      <c r="G207" s="130"/>
      <c r="H207" s="120"/>
      <c r="I207" s="120"/>
      <c r="J207" s="130"/>
      <c r="K207" s="130"/>
      <c r="L207" s="130"/>
    </row>
    <row r="208" spans="1:12" ht="15.95" customHeight="1" x14ac:dyDescent="0.2">
      <c r="A208" s="101"/>
      <c r="B208" s="101"/>
      <c r="C208" s="134"/>
      <c r="D208" s="134"/>
      <c r="E208" s="134"/>
      <c r="F208" s="134"/>
      <c r="G208" s="134"/>
      <c r="H208" s="134"/>
      <c r="I208" s="134"/>
      <c r="J208" s="134"/>
    </row>
    <row r="209" spans="1:13" x14ac:dyDescent="0.2">
      <c r="A209" s="135"/>
      <c r="B209" s="137"/>
      <c r="C209" s="137"/>
      <c r="D209" s="137"/>
      <c r="E209" s="135"/>
      <c r="F209" s="137"/>
      <c r="G209" s="137"/>
      <c r="H209" s="137"/>
      <c r="I209" s="137"/>
      <c r="J209" s="137"/>
      <c r="K209" s="137"/>
      <c r="L209" s="135"/>
    </row>
    <row r="210" spans="1:13" ht="15" x14ac:dyDescent="0.2">
      <c r="A210" s="158"/>
      <c r="B210" s="158"/>
      <c r="C210" s="158"/>
      <c r="D210" s="158"/>
      <c r="E210" s="158"/>
      <c r="F210" s="158"/>
      <c r="G210" s="158"/>
      <c r="H210" s="158"/>
      <c r="I210" s="158"/>
      <c r="J210" s="158"/>
      <c r="K210" s="158"/>
      <c r="L210" s="136"/>
    </row>
    <row r="211" spans="1:13" ht="15.95" customHeight="1" x14ac:dyDescent="0.2">
      <c r="A211" s="158"/>
      <c r="B211" s="158"/>
      <c r="C211" s="158"/>
      <c r="D211" s="158"/>
      <c r="E211" s="158"/>
      <c r="F211" s="158"/>
      <c r="G211" s="158"/>
      <c r="H211" s="158"/>
      <c r="I211" s="158"/>
      <c r="J211" s="158"/>
      <c r="K211" s="158"/>
      <c r="L211" s="136"/>
    </row>
    <row r="212" spans="1:13" ht="15" x14ac:dyDescent="0.25">
      <c r="A212" s="65"/>
      <c r="B212" s="53"/>
      <c r="C212" s="86"/>
      <c r="F212" s="20"/>
      <c r="G212" s="20"/>
      <c r="H212" s="20"/>
      <c r="I212" s="20"/>
      <c r="J212" s="20"/>
    </row>
    <row r="216" spans="1:13" ht="14.1" customHeight="1" x14ac:dyDescent="0.2">
      <c r="A216" s="186"/>
      <c r="B216" s="186"/>
      <c r="C216" s="186"/>
      <c r="D216" s="186"/>
      <c r="E216" s="186"/>
      <c r="F216" s="186"/>
      <c r="G216" s="186"/>
      <c r="H216" s="186"/>
      <c r="I216" s="162"/>
      <c r="J216" s="162"/>
      <c r="K216" s="162"/>
    </row>
    <row r="217" spans="1:13" ht="14.1" customHeight="1" x14ac:dyDescent="0.2">
      <c r="A217" s="186"/>
      <c r="B217" s="186"/>
      <c r="C217" s="186"/>
      <c r="D217" s="186"/>
      <c r="E217" s="186"/>
      <c r="F217" s="186"/>
      <c r="G217" s="186"/>
      <c r="H217" s="186"/>
      <c r="I217" s="162"/>
      <c r="J217" s="162"/>
      <c r="K217" s="162"/>
    </row>
    <row r="218" spans="1:13" ht="15" x14ac:dyDescent="0.25">
      <c r="B218" s="197"/>
      <c r="C218" s="198"/>
      <c r="D218" s="197"/>
      <c r="E218" s="198"/>
      <c r="F218" s="197"/>
      <c r="G218" s="197"/>
      <c r="H218" s="197"/>
      <c r="I218" s="197"/>
      <c r="J218" s="198"/>
      <c r="K218" s="198"/>
    </row>
    <row r="219" spans="1:13" ht="14.1" customHeight="1" x14ac:dyDescent="0.2"/>
    <row r="220" spans="1:13" ht="14.1" customHeight="1" x14ac:dyDescent="0.2"/>
    <row r="221" spans="1:13" ht="20.25" x14ac:dyDescent="0.2">
      <c r="M221" s="127"/>
    </row>
    <row r="222" spans="1:13" ht="15.75" x14ac:dyDescent="0.2">
      <c r="M222" s="128"/>
    </row>
    <row r="223" spans="1:13" ht="15.75" x14ac:dyDescent="0.2">
      <c r="M223" s="128"/>
    </row>
    <row r="226" spans="13:28" ht="20.25" x14ac:dyDescent="0.2">
      <c r="N226" s="127"/>
      <c r="O226" s="127"/>
      <c r="P226" s="127"/>
      <c r="Q226" s="127"/>
      <c r="R226" s="127"/>
      <c r="S226" s="127"/>
    </row>
    <row r="227" spans="13:28" ht="15.75" x14ac:dyDescent="0.2">
      <c r="M227" s="131"/>
      <c r="N227" s="128"/>
      <c r="O227" s="186"/>
      <c r="P227" s="186"/>
      <c r="Q227" s="186"/>
      <c r="R227" s="186"/>
      <c r="S227" s="186"/>
      <c r="V227" s="23"/>
      <c r="W227" s="23"/>
      <c r="X227" s="23"/>
      <c r="Y227" s="23"/>
      <c r="Z227" s="23"/>
      <c r="AA227" s="23"/>
      <c r="AB227" s="23"/>
    </row>
    <row r="228" spans="13:28" ht="15.75" x14ac:dyDescent="0.2">
      <c r="M228" s="52"/>
      <c r="N228" s="128"/>
      <c r="O228" s="186"/>
      <c r="P228" s="186"/>
      <c r="Q228" s="186"/>
      <c r="R228" s="186"/>
      <c r="S228" s="186"/>
    </row>
    <row r="229" spans="13:28" ht="20.100000000000001" customHeight="1" x14ac:dyDescent="0.2">
      <c r="M229" s="52"/>
      <c r="N229" s="129"/>
      <c r="O229" s="12"/>
      <c r="P229" s="129"/>
      <c r="Q229" s="129"/>
      <c r="R229" s="129"/>
      <c r="S229" s="129"/>
    </row>
    <row r="230" spans="13:28" ht="15.95" customHeight="1" x14ac:dyDescent="0.2">
      <c r="N230" s="130"/>
      <c r="O230" s="130"/>
      <c r="P230" s="130"/>
      <c r="Q230" s="130"/>
      <c r="R230" s="130"/>
      <c r="S230" s="130"/>
    </row>
    <row r="231" spans="13:28" x14ac:dyDescent="0.2">
      <c r="N231" s="20"/>
      <c r="O231" s="20"/>
      <c r="P231" s="21"/>
    </row>
    <row r="232" spans="13:28" ht="15" x14ac:dyDescent="0.2">
      <c r="N232" s="131"/>
      <c r="O232" s="123"/>
      <c r="P232" s="123"/>
      <c r="Q232" s="123"/>
      <c r="R232" s="123"/>
      <c r="S232" s="123"/>
    </row>
    <row r="233" spans="13:28" x14ac:dyDescent="0.2">
      <c r="N233" s="52"/>
      <c r="O233" s="52"/>
      <c r="P233" s="52"/>
      <c r="Q233" s="52"/>
      <c r="R233" s="52"/>
      <c r="S233" s="52"/>
    </row>
    <row r="234" spans="13:28" x14ac:dyDescent="0.2">
      <c r="N234" s="52"/>
      <c r="O234" s="52"/>
      <c r="P234" s="52"/>
      <c r="Q234" s="52"/>
      <c r="R234" s="52"/>
      <c r="S234" s="52"/>
    </row>
    <row r="237" spans="13:28" x14ac:dyDescent="0.2">
      <c r="V237" s="23"/>
      <c r="W237" s="23"/>
      <c r="X237" s="23"/>
      <c r="Y237" s="23"/>
      <c r="Z237" s="23"/>
      <c r="AA237" s="23"/>
      <c r="AB237" s="23"/>
    </row>
    <row r="238" spans="13:28" x14ac:dyDescent="0.2">
      <c r="V238" s="23"/>
      <c r="W238" s="23"/>
      <c r="X238" s="23"/>
      <c r="Y238" s="23"/>
      <c r="Z238" s="23"/>
      <c r="AA238" s="23"/>
      <c r="AB238" s="23"/>
    </row>
    <row r="239" spans="13:28" x14ac:dyDescent="0.2">
      <c r="V239" s="23"/>
      <c r="W239" s="23"/>
      <c r="X239" s="23"/>
      <c r="Y239" s="23"/>
      <c r="Z239" s="23"/>
      <c r="AA239" s="23"/>
      <c r="AB239" s="23"/>
    </row>
    <row r="282" spans="14:15" x14ac:dyDescent="0.2">
      <c r="N282" s="52"/>
      <c r="O282" s="52"/>
    </row>
  </sheetData>
  <autoFilter ref="A10:K119" xr:uid="{6B8D8414-E490-4B6C-A0D3-E382069FD486}"/>
  <mergeCells count="29">
    <mergeCell ref="O227:S228"/>
    <mergeCell ref="B7:C7"/>
    <mergeCell ref="D7:I7"/>
    <mergeCell ref="D8:E8"/>
    <mergeCell ref="F8:G8"/>
    <mergeCell ref="H8:I8"/>
    <mergeCell ref="B8:C8"/>
    <mergeCell ref="B218:C218"/>
    <mergeCell ref="D218:E218"/>
    <mergeCell ref="F218:H218"/>
    <mergeCell ref="I218:K218"/>
    <mergeCell ref="B216:C217"/>
    <mergeCell ref="D216:E217"/>
    <mergeCell ref="F216:H217"/>
    <mergeCell ref="I216:K217"/>
    <mergeCell ref="C157:E157"/>
    <mergeCell ref="F157:G157"/>
    <mergeCell ref="H157:I157"/>
    <mergeCell ref="H158:I158"/>
    <mergeCell ref="H159:I159"/>
    <mergeCell ref="A179:F179"/>
    <mergeCell ref="A188:F188"/>
    <mergeCell ref="A170:F170"/>
    <mergeCell ref="H160:I160"/>
    <mergeCell ref="H163:I163"/>
    <mergeCell ref="A164:A165"/>
    <mergeCell ref="C164:G165"/>
    <mergeCell ref="A197:F197"/>
    <mergeCell ref="A216:A217"/>
  </mergeCells>
  <phoneticPr fontId="1" type="noConversion"/>
  <dataValidations disablePrompts="1" count="1">
    <dataValidation type="list" allowBlank="1" showInputMessage="1" showErrorMessage="1" sqref="I11:I150" xr:uid="{EECB5F34-D9A0-412D-93EF-F5DC542057F9}">
      <formula1>"0, 1, 2"</formula1>
    </dataValidation>
  </dataValidations>
  <pageMargins left="0.7" right="0.7" top="0.75" bottom="0.75" header="0.3" footer="0.3"/>
  <pageSetup paperSize="8" scale="54" fitToHeight="0" orientation="portrait" r:id="rId1"/>
  <headerFooter>
    <oddFooter>&amp;L_x000D_&amp;1#&amp;"Aptos"&amp;10&amp;K000000 Private: Information that contains a small amount of sensitive data which is essential to communicate with an individual but doesn’t require to be sent via secure methods.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59dc6c-2bde-4ec4-a7b4-712d3490dd45">
      <Terms xmlns="http://schemas.microsoft.com/office/infopath/2007/PartnerControls"/>
    </lcf76f155ced4ddcb4097134ff3c332f>
    <TaxCatchAll xmlns="174e045e-76de-4de7-8500-d7d54e079b2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80560026488C459B4480F345376E96" ma:contentTypeVersion="17" ma:contentTypeDescription="Create a new document." ma:contentTypeScope="" ma:versionID="997135275a0c748802da2da028905dca">
  <xsd:schema xmlns:xsd="http://www.w3.org/2001/XMLSchema" xmlns:xs="http://www.w3.org/2001/XMLSchema" xmlns:p="http://schemas.microsoft.com/office/2006/metadata/properties" xmlns:ns2="5159dc6c-2bde-4ec4-a7b4-712d3490dd45" xmlns:ns3="174e045e-76de-4de7-8500-d7d54e079b28" targetNamespace="http://schemas.microsoft.com/office/2006/metadata/properties" ma:root="true" ma:fieldsID="ddf47af6393f41ec5ed0b425cffd3e19" ns2:_="" ns3:_="">
    <xsd:import namespace="5159dc6c-2bde-4ec4-a7b4-712d3490dd45"/>
    <xsd:import namespace="174e045e-76de-4de7-8500-d7d54e079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59dc6c-2bde-4ec4-a7b4-712d3490dd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ea69649-574e-4518-a16c-1c0dcc504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e045e-76de-4de7-8500-d7d54e079b2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44eb5fe-a64f-4919-bbb3-72c742127426}" ma:internalName="TaxCatchAll" ma:showField="CatchAllData" ma:web="174e045e-76de-4de7-8500-d7d54e079b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2984E-F7C7-4195-BF87-8C2DB4AD36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D65DAE-87A2-4DCB-A0F8-482B7002A83A}">
  <ds:schemaRefs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32f65485-2489-44fd-aca1-9e35e13b527d"/>
    <ds:schemaRef ds:uri="http://schemas.microsoft.com/office/2006/documentManagement/types"/>
    <ds:schemaRef ds:uri="http://schemas.openxmlformats.org/package/2006/metadata/core-properties"/>
    <ds:schemaRef ds:uri="9e919fc9-1a5f-473a-9d70-3b0c3d8c3815"/>
    <ds:schemaRef ds:uri="5159dc6c-2bde-4ec4-a7b4-712d3490dd45"/>
    <ds:schemaRef ds:uri="174e045e-76de-4de7-8500-d7d54e079b28"/>
  </ds:schemaRefs>
</ds:datastoreItem>
</file>

<file path=customXml/itemProps3.xml><?xml version="1.0" encoding="utf-8"?>
<ds:datastoreItem xmlns:ds="http://schemas.openxmlformats.org/officeDocument/2006/customXml" ds:itemID="{2B8B54D7-75D8-4F12-B18D-7AC2748E41C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D.01 - Plot by Plot</vt:lpstr>
      <vt:lpstr>'D.01 - Plot by Plot'!Print_Area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Savage (Linden Homes)</dc:creator>
  <cp:lastModifiedBy>pati-svc</cp:lastModifiedBy>
  <cp:lastPrinted>2025-10-06T11:26:31Z</cp:lastPrinted>
  <dcterms:created xsi:type="dcterms:W3CDTF">2020-10-09T08:23:26Z</dcterms:created>
  <dcterms:modified xsi:type="dcterms:W3CDTF">2026-01-19T16:01:35Z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0x0101000180560026488C459B4480F345376E96</vt:lpwstr>
  </property>
  <property fmtid="{D5CDD505-2E9C-101B-9397-08002B2CF9AE}" pid="3" name="MSIP_Label_2b28a9a6-133a-4796-ad7d-6b90f7583680_Enabled">
    <vt:lpwstr>true</vt:lpwstr>
  </property>
  <property fmtid="{D5CDD505-2E9C-101B-9397-08002B2CF9AE}" pid="4" name="MSIP_Label_2b28a9a6-133a-4796-ad7d-6b90f7583680_SetDate">
    <vt:lpwstr>2025-11-12T14:34:14Z</vt:lpwstr>
  </property>
  <property fmtid="{D5CDD505-2E9C-101B-9397-08002B2CF9AE}" pid="5" name="MSIP_Label_2b28a9a6-133a-4796-ad7d-6b90f7583680_Method">
    <vt:lpwstr>Standard</vt:lpwstr>
  </property>
  <property fmtid="{D5CDD505-2E9C-101B-9397-08002B2CF9AE}" pid="6" name="MSIP_Label_2b28a9a6-133a-4796-ad7d-6b90f7583680_Name">
    <vt:lpwstr>Private</vt:lpwstr>
  </property>
  <property fmtid="{D5CDD505-2E9C-101B-9397-08002B2CF9AE}" pid="7" name="MSIP_Label_2b28a9a6-133a-4796-ad7d-6b90f7583680_SiteId">
    <vt:lpwstr>996ee15c-0b3e-4a6f-8e65-120a9a51821a</vt:lpwstr>
  </property>
  <property fmtid="{D5CDD505-2E9C-101B-9397-08002B2CF9AE}" pid="8" name="MSIP_Label_2b28a9a6-133a-4796-ad7d-6b90f7583680_ActionId">
    <vt:lpwstr>07076702-3ba6-4dc8-bbe9-ab7ec9ed5749</vt:lpwstr>
  </property>
  <property fmtid="{D5CDD505-2E9C-101B-9397-08002B2CF9AE}" pid="9" name="MSIP_Label_2b28a9a6-133a-4796-ad7d-6b90f7583680_ContentBits">
    <vt:lpwstr>2</vt:lpwstr>
  </property>
  <property fmtid="{D5CDD505-2E9C-101B-9397-08002B2CF9AE}" pid="10" name="MSIP_Label_2b28a9a6-133a-4796-ad7d-6b90f7583680_Tag">
    <vt:lpwstr>10, 3, 0, 1</vt:lpwstr>
  </property>
</Properties>
</file>