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wokingham-my.sharepoint.com/personal/joanna_carter_wokingham_gov_uk/Documents/251621 Wellington Rd/Submission/"/>
    </mc:Choice>
  </mc:AlternateContent>
  <xr:revisionPtr revIDLastSave="0" documentId="8_{47CA1958-09EE-44EB-947E-2320DCD54C1B}" xr6:coauthVersionLast="47" xr6:coauthVersionMax="47" xr10:uidLastSave="{00000000-0000-0000-0000-000000000000}"/>
  <bookViews>
    <workbookView xWindow="28680" yWindow="-120" windowWidth="29040" windowHeight="15720" tabRatio="561" xr2:uid="{00000000-000D-0000-FFFF-FFFF00000000}"/>
  </bookViews>
  <sheets>
    <sheet name="Cover Sheet" sheetId="24" r:id="rId1"/>
    <sheet name="Methodology" sheetId="16" r:id="rId2"/>
    <sheet name="Area Map" sheetId="26" r:id="rId3"/>
    <sheet name="Stress Tables" sheetId="25" r:id="rId4"/>
    <sheet name="Capacity Measurements" sheetId="1" r:id="rId5"/>
  </sheets>
  <definedNames>
    <definedName name="_xlnm._FilterDatabase" localSheetId="4" hidden="1">'Capacity Measurements'!$A$3:$H$41</definedName>
    <definedName name="_xlnm.Extract" localSheetId="4">'Capacity Measurements'!#REF!</definedName>
    <definedName name="_xlnm.Print_Area" localSheetId="4">'Capacity Measurements'!$A$1:$H$41</definedName>
    <definedName name="_xlnm.Print_Area" localSheetId="0">'Cover Sheet'!$A$1:$A$7</definedName>
    <definedName name="_xlnm.Print_Area" localSheetId="1">Methodology!$A$1:$C$14</definedName>
    <definedName name="_xlnm.Print_Area" localSheetId="3">'Stress Tables'!$A$1:$AD$38</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32" i="25" l="1"/>
  <c r="G25" i="25"/>
  <c r="G18" i="25"/>
  <c r="G11" i="25"/>
  <c r="G4" i="25"/>
  <c r="AB29" i="25"/>
  <c r="Y29" i="25"/>
  <c r="V29" i="25"/>
  <c r="AB22" i="25"/>
  <c r="Y22" i="25"/>
  <c r="V22" i="25"/>
  <c r="AB15" i="25"/>
  <c r="Y15" i="25"/>
  <c r="V15" i="25"/>
  <c r="AB8" i="25"/>
  <c r="Y8" i="25"/>
  <c r="V8" i="25"/>
  <c r="S29" i="25" l="1"/>
  <c r="P29" i="25"/>
  <c r="M29" i="25"/>
  <c r="S22" i="25"/>
  <c r="P22" i="25"/>
  <c r="M22" i="25"/>
  <c r="J22" i="25"/>
  <c r="S15" i="25"/>
  <c r="P15" i="25"/>
  <c r="M15" i="25"/>
  <c r="J15" i="25"/>
  <c r="S8" i="25"/>
  <c r="P8" i="25"/>
  <c r="M8" i="25"/>
  <c r="J8" i="25"/>
  <c r="J29" i="25" l="1"/>
  <c r="G29" i="25"/>
  <c r="G22" i="25"/>
  <c r="G15" i="25"/>
  <c r="G8" i="25"/>
  <c r="L4" i="1" l="1" a="1"/>
  <c r="L4" i="1" s="1"/>
  <c r="L5" i="1" s="1" a="1"/>
  <c r="L5" i="1" s="1"/>
  <c r="J4" i="1" a="1"/>
  <c r="J4" i="1" s="1"/>
  <c r="J5" i="1" s="1" a="1"/>
  <c r="J5" i="1" s="1"/>
  <c r="G37" i="1"/>
  <c r="H37" i="1" s="1"/>
  <c r="G38" i="1"/>
  <c r="H38" i="1" s="1"/>
  <c r="G39" i="1"/>
  <c r="H39" i="1" s="1"/>
  <c r="G40" i="1"/>
  <c r="H40" i="1" s="1"/>
  <c r="G41" i="1"/>
  <c r="H41" i="1" s="1"/>
  <c r="G5" i="1"/>
  <c r="H5" i="1" s="1"/>
  <c r="G6" i="1"/>
  <c r="H6" i="1" s="1"/>
  <c r="G7" i="1"/>
  <c r="H7" i="1" s="1"/>
  <c r="G8" i="1"/>
  <c r="H8" i="1" s="1"/>
  <c r="G4" i="1"/>
  <c r="H4" i="1" s="1"/>
  <c r="G9" i="1"/>
  <c r="H9" i="1" s="1"/>
  <c r="G10" i="1"/>
  <c r="H10" i="1" s="1"/>
  <c r="G11" i="1"/>
  <c r="H11" i="1" s="1"/>
  <c r="G12" i="1"/>
  <c r="H12" i="1" s="1"/>
  <c r="G13" i="1"/>
  <c r="H13" i="1" s="1"/>
  <c r="G14" i="1"/>
  <c r="H14" i="1" s="1"/>
  <c r="G15" i="1"/>
  <c r="H15" i="1" s="1"/>
  <c r="G16" i="1"/>
  <c r="H16" i="1" s="1"/>
  <c r="G17" i="1"/>
  <c r="H17" i="1" s="1"/>
  <c r="G18" i="1"/>
  <c r="H18" i="1" s="1"/>
  <c r="G19" i="1"/>
  <c r="H19" i="1" s="1"/>
  <c r="G20" i="1"/>
  <c r="H20" i="1" s="1"/>
  <c r="G21" i="1"/>
  <c r="H21" i="1" s="1"/>
  <c r="G22" i="1"/>
  <c r="H22" i="1" s="1"/>
  <c r="G24" i="1"/>
  <c r="H24" i="1" s="1"/>
  <c r="G25" i="1"/>
  <c r="H25" i="1" s="1"/>
  <c r="G26" i="1"/>
  <c r="H26" i="1" s="1"/>
  <c r="G27" i="1"/>
  <c r="H27" i="1" s="1"/>
  <c r="G28" i="1"/>
  <c r="H28" i="1" s="1"/>
  <c r="G29" i="1"/>
  <c r="H29" i="1" s="1"/>
  <c r="G30" i="1"/>
  <c r="H30" i="1" s="1"/>
  <c r="G31" i="1"/>
  <c r="H31" i="1" s="1"/>
  <c r="G32" i="1"/>
  <c r="H32" i="1" s="1"/>
  <c r="G33" i="1"/>
  <c r="H33" i="1" s="1"/>
  <c r="G34" i="1"/>
  <c r="H34" i="1" s="1"/>
  <c r="G35" i="1"/>
  <c r="H35" i="1" s="1"/>
  <c r="G36" i="1"/>
  <c r="H36" i="1" s="1"/>
  <c r="L6" i="1" l="1" a="1"/>
  <c r="L6" i="1" s="1"/>
  <c r="J6" i="1" a="1"/>
  <c r="J6" i="1" s="1"/>
  <c r="L7" i="1" l="1" a="1"/>
  <c r="L7" i="1" s="1"/>
  <c r="L8" i="1" s="1" a="1"/>
  <c r="L8" i="1" s="1"/>
  <c r="J7" i="1" a="1"/>
  <c r="J7" i="1" s="1"/>
  <c r="L9" i="1" l="1" a="1"/>
  <c r="L9" i="1" s="1"/>
  <c r="J8" i="1" a="1"/>
  <c r="J8" i="1" s="1"/>
  <c r="L10" i="1" l="1" a="1"/>
  <c r="L10" i="1" s="1"/>
  <c r="L11" i="1" s="1" a="1"/>
  <c r="L11" i="1" s="1"/>
  <c r="J9" i="1" a="1"/>
  <c r="J9" i="1" s="1"/>
  <c r="L12" i="1" l="1" a="1"/>
  <c r="L12" i="1" s="1"/>
  <c r="J10" i="1" a="1"/>
  <c r="J10" i="1" s="1"/>
  <c r="L13" i="1" l="1" a="1"/>
  <c r="L13" i="1" s="1"/>
  <c r="L14" i="1" s="1" a="1"/>
  <c r="L14" i="1" s="1"/>
  <c r="J11" i="1" a="1"/>
  <c r="J11" i="1" s="1"/>
  <c r="J12" i="1" s="1" a="1"/>
  <c r="J12" i="1" s="1"/>
  <c r="J13" i="1" l="1" a="1"/>
  <c r="J13" i="1" s="1"/>
  <c r="J14" i="1" s="1" a="1"/>
  <c r="J14" i="1" s="1"/>
  <c r="J15" i="1" s="1" a="1"/>
  <c r="J15" i="1" s="1"/>
  <c r="J16" i="1" s="1" a="1"/>
  <c r="J16" i="1" s="1"/>
  <c r="J17" i="1" s="1" a="1"/>
  <c r="J17" i="1" s="1"/>
  <c r="J18" i="1" s="1" a="1"/>
  <c r="J18" i="1" s="1"/>
  <c r="J19" i="1" s="1" a="1"/>
  <c r="J19" i="1" s="1"/>
  <c r="L15" i="1" a="1"/>
  <c r="L15" i="1" s="1"/>
  <c r="G10" i="25" s="1"/>
  <c r="F14" i="25" s="1"/>
  <c r="D14" i="25" l="1"/>
  <c r="D15" i="25" s="1"/>
  <c r="B14" i="25"/>
  <c r="L16" i="1" a="1"/>
  <c r="L16" i="1" s="1"/>
  <c r="G3" i="25"/>
  <c r="J20" i="1" a="1"/>
  <c r="J20" i="1" s="1"/>
  <c r="J21" i="1" s="1" a="1"/>
  <c r="J21" i="1" s="1"/>
  <c r="J22" i="1" s="1" a="1"/>
  <c r="J22" i="1" s="1"/>
  <c r="J23" i="1" s="1" a="1"/>
  <c r="J23" i="1" s="1"/>
  <c r="J24" i="1" s="1" a="1"/>
  <c r="J24" i="1" s="1"/>
  <c r="J25" i="1" s="1" a="1"/>
  <c r="J25" i="1" s="1"/>
  <c r="J26" i="1" s="1" a="1"/>
  <c r="J26" i="1" s="1"/>
  <c r="J27" i="1" s="1" a="1"/>
  <c r="J27" i="1" s="1"/>
  <c r="J28" i="1" s="1" a="1"/>
  <c r="J28" i="1" s="1"/>
  <c r="J29" i="1" s="1" a="1"/>
  <c r="J29" i="1" s="1"/>
  <c r="J30" i="1" s="1" a="1"/>
  <c r="J30" i="1" s="1"/>
  <c r="J31" i="1" s="1" a="1"/>
  <c r="J31" i="1" s="1"/>
  <c r="J32" i="1" s="1" a="1"/>
  <c r="J32" i="1" s="1"/>
  <c r="J33" i="1" s="1" a="1"/>
  <c r="J33" i="1" s="1"/>
  <c r="J34" i="1" s="1" a="1"/>
  <c r="J34" i="1" s="1"/>
  <c r="J35" i="1" s="1" a="1"/>
  <c r="J35" i="1" s="1"/>
  <c r="J36" i="1" s="1" a="1"/>
  <c r="J36" i="1" s="1"/>
  <c r="J37" i="1" s="1" a="1"/>
  <c r="J37" i="1" s="1"/>
  <c r="J38" i="1" s="1" a="1"/>
  <c r="J38" i="1" s="1"/>
  <c r="J39" i="1" s="1" a="1"/>
  <c r="J39" i="1" s="1"/>
  <c r="J40" i="1" s="1" a="1"/>
  <c r="J40" i="1" s="1"/>
  <c r="J41" i="1" s="1" a="1"/>
  <c r="J41" i="1" s="1"/>
  <c r="C14" i="25" l="1"/>
  <c r="B15" i="25"/>
  <c r="F7" i="25"/>
  <c r="L17" i="1" a="1"/>
  <c r="L17" i="1" s="1"/>
  <c r="L18" i="1" s="1" a="1"/>
  <c r="L18" i="1" s="1"/>
  <c r="L19" i="1" s="1" a="1"/>
  <c r="L19" i="1" s="1"/>
  <c r="G17" i="25"/>
  <c r="E14" i="25" l="1"/>
  <c r="C15" i="25"/>
  <c r="F21" i="25"/>
  <c r="D7" i="25"/>
  <c r="B7" i="25"/>
  <c r="C7" i="25" s="1"/>
  <c r="L20" i="1" a="1"/>
  <c r="L20" i="1" s="1"/>
  <c r="L21" i="1" s="1" a="1"/>
  <c r="L21" i="1" s="1"/>
  <c r="G24" i="25"/>
  <c r="T14" i="25" l="1"/>
  <c r="T15" i="25" s="1"/>
  <c r="R14" i="25"/>
  <c r="Z14" i="25"/>
  <c r="Z15" i="25" s="1"/>
  <c r="U14" i="25"/>
  <c r="K14" i="25"/>
  <c r="K15" i="25" s="1"/>
  <c r="AC14" i="25"/>
  <c r="AC15" i="25" s="1"/>
  <c r="W14" i="25"/>
  <c r="W15" i="25" s="1"/>
  <c r="N14" i="25"/>
  <c r="N15" i="25" s="1"/>
  <c r="X14" i="25"/>
  <c r="I14" i="25"/>
  <c r="AA14" i="25"/>
  <c r="AD14" i="25"/>
  <c r="H14" i="25"/>
  <c r="H15" i="25" s="1"/>
  <c r="L14" i="25"/>
  <c r="O14" i="25"/>
  <c r="Q14" i="25"/>
  <c r="Q15" i="25" s="1"/>
  <c r="E15" i="25"/>
  <c r="E7" i="25"/>
  <c r="U7" i="25" s="1"/>
  <c r="B8" i="25"/>
  <c r="D8" i="25"/>
  <c r="F28" i="25"/>
  <c r="D21" i="25"/>
  <c r="B21" i="25"/>
  <c r="C21" i="25" s="1"/>
  <c r="L22" i="1" a="1"/>
  <c r="L22" i="1" s="1"/>
  <c r="L23" i="1" s="1" a="1"/>
  <c r="L23" i="1" s="1"/>
  <c r="L24" i="1" s="1" a="1"/>
  <c r="L24" i="1" s="1"/>
  <c r="L25" i="1" s="1" a="1"/>
  <c r="L25" i="1" s="1"/>
  <c r="L26" i="1" s="1" a="1"/>
  <c r="L26" i="1" s="1"/>
  <c r="L27" i="1" s="1" a="1"/>
  <c r="L27" i="1" s="1"/>
  <c r="L28" i="1" s="1" a="1"/>
  <c r="L28" i="1" s="1"/>
  <c r="L29" i="1" s="1" a="1"/>
  <c r="L29" i="1" s="1"/>
  <c r="L30" i="1" s="1" a="1"/>
  <c r="L30" i="1" s="1"/>
  <c r="L31" i="1" s="1" a="1"/>
  <c r="L31" i="1" s="1"/>
  <c r="L32" i="1" s="1" a="1"/>
  <c r="L32" i="1" s="1"/>
  <c r="L33" i="1" s="1" a="1"/>
  <c r="L33" i="1" s="1"/>
  <c r="L34" i="1" s="1" a="1"/>
  <c r="L34" i="1" s="1"/>
  <c r="L35" i="1" s="1" a="1"/>
  <c r="L35" i="1" s="1"/>
  <c r="L36" i="1" s="1" a="1"/>
  <c r="L36" i="1" s="1"/>
  <c r="L37" i="1" s="1" a="1"/>
  <c r="L37" i="1" s="1"/>
  <c r="L38" i="1" s="1" a="1"/>
  <c r="L38" i="1" s="1"/>
  <c r="L39" i="1" s="1" a="1"/>
  <c r="L39" i="1" s="1"/>
  <c r="L40" i="1" s="1" a="1"/>
  <c r="L40" i="1" s="1"/>
  <c r="L41" i="1" s="1" a="1"/>
  <c r="L41" i="1" s="1"/>
  <c r="X15" i="25" l="1"/>
  <c r="AA15" i="25"/>
  <c r="O15" i="25"/>
  <c r="AD15" i="25"/>
  <c r="I15" i="25"/>
  <c r="U15" i="25"/>
  <c r="L15" i="25"/>
  <c r="R15" i="25"/>
  <c r="H7" i="25"/>
  <c r="L7" i="25"/>
  <c r="K7" i="25"/>
  <c r="R7" i="25"/>
  <c r="T7" i="25"/>
  <c r="AD7" i="25"/>
  <c r="I7" i="25"/>
  <c r="O7" i="25"/>
  <c r="N7" i="25"/>
  <c r="Q7" i="25"/>
  <c r="W7" i="25"/>
  <c r="X7" i="25"/>
  <c r="AC7" i="25"/>
  <c r="Z7" i="25"/>
  <c r="AA7" i="25"/>
  <c r="E21" i="25"/>
  <c r="B22" i="25"/>
  <c r="D22" i="25"/>
  <c r="C8" i="25"/>
  <c r="D28" i="25"/>
  <c r="B28" i="25"/>
  <c r="C28" i="25" s="1"/>
  <c r="R21" i="25" l="1"/>
  <c r="K21" i="25"/>
  <c r="U21" i="25"/>
  <c r="N21" i="25"/>
  <c r="T21" i="25"/>
  <c r="X21" i="25"/>
  <c r="H21" i="25"/>
  <c r="L21" i="25"/>
  <c r="AC21" i="25"/>
  <c r="AD21" i="25"/>
  <c r="Q21" i="25"/>
  <c r="I21" i="25"/>
  <c r="O21" i="25"/>
  <c r="W21" i="25"/>
  <c r="Z21" i="25"/>
  <c r="AA21" i="25"/>
  <c r="E28" i="25"/>
  <c r="B29" i="25"/>
  <c r="D29" i="25"/>
  <c r="E8" i="25"/>
  <c r="C22" i="25"/>
  <c r="R28" i="25" l="1"/>
  <c r="K28" i="25"/>
  <c r="N28" i="25"/>
  <c r="H28" i="25"/>
  <c r="L28" i="25"/>
  <c r="Q28" i="25"/>
  <c r="T28" i="25"/>
  <c r="O28" i="25"/>
  <c r="I28" i="25"/>
  <c r="U28" i="25"/>
  <c r="AD28" i="25"/>
  <c r="X28" i="25"/>
  <c r="Z28" i="25"/>
  <c r="Z8" i="25"/>
  <c r="W28" i="25"/>
  <c r="AA28" i="25"/>
  <c r="AC28" i="25"/>
  <c r="W8" i="25"/>
  <c r="AC8" i="25"/>
  <c r="X8" i="25"/>
  <c r="AA8" i="25"/>
  <c r="AD8" i="25"/>
  <c r="K8" i="25"/>
  <c r="N8" i="25"/>
  <c r="Q8" i="25"/>
  <c r="T8" i="25"/>
  <c r="E22" i="25"/>
  <c r="H8" i="25"/>
  <c r="C29" i="25"/>
  <c r="R8" i="25"/>
  <c r="I8" i="25"/>
  <c r="U8" i="25"/>
  <c r="O8" i="25"/>
  <c r="L8" i="25"/>
  <c r="Z22" i="25" l="1"/>
  <c r="AC22" i="25"/>
  <c r="W22" i="25"/>
  <c r="AC29" i="25"/>
  <c r="Z29" i="25"/>
  <c r="W29" i="25"/>
  <c r="X22" i="25"/>
  <c r="AA22" i="25"/>
  <c r="AD22" i="25"/>
  <c r="K22" i="25"/>
  <c r="N22" i="25"/>
  <c r="Q22" i="25"/>
  <c r="T22" i="25"/>
  <c r="E29" i="25"/>
  <c r="I29" i="25" s="1"/>
  <c r="T29" i="25"/>
  <c r="Q29" i="25"/>
  <c r="N29" i="25"/>
  <c r="K29" i="25"/>
  <c r="H29" i="25"/>
  <c r="H22" i="25"/>
  <c r="I22" i="25"/>
  <c r="L22" i="25"/>
  <c r="O22" i="25"/>
  <c r="R22" i="25"/>
  <c r="U22" i="25"/>
  <c r="X29" i="25" l="1"/>
  <c r="AA29" i="25"/>
  <c r="AD29" i="25"/>
  <c r="O29" i="25"/>
  <c r="R29" i="25"/>
  <c r="U29" i="25"/>
  <c r="L29" i="25"/>
</calcChain>
</file>

<file path=xl/sharedStrings.xml><?xml version="1.0" encoding="utf-8"?>
<sst xmlns="http://schemas.openxmlformats.org/spreadsheetml/2006/main" count="340" uniqueCount="80">
  <si>
    <t>Parking Beat Survey</t>
  </si>
  <si>
    <t xml:space="preserve"> </t>
  </si>
  <si>
    <t>Created by Bert Ramos</t>
  </si>
  <si>
    <t>SURVEY DETAILS</t>
  </si>
  <si>
    <t>Survey Type</t>
  </si>
  <si>
    <t>PARKING BEAT SURVEY</t>
  </si>
  <si>
    <t>Methodology Guidance</t>
  </si>
  <si>
    <t>London Borough of Lambeth</t>
  </si>
  <si>
    <t>Site</t>
  </si>
  <si>
    <t>Survey Area</t>
  </si>
  <si>
    <t>200 metre walking distance from site</t>
  </si>
  <si>
    <t>Date/s</t>
  </si>
  <si>
    <t>Time/s</t>
  </si>
  <si>
    <t>Beat Frequency</t>
  </si>
  <si>
    <t>Unit for 1 Unmarked Lengthwise Space (m)</t>
  </si>
  <si>
    <t>Unit for 1 Unmarked Crosswise Space (m)</t>
  </si>
  <si>
    <t>Areas Excluded From Survey</t>
  </si>
  <si>
    <t>Private parking spaces, private roads  and off road parking (unless requested in survey specification).</t>
  </si>
  <si>
    <t>Sections of road excluded from parking capacity calculation</t>
  </si>
  <si>
    <t>First 7.5m from junction mouth (for reasons of highway safety).
Crossovers, dropped kerbs, build-outs, traffic islands, 24/7 illegal parking.
Sections of legal lengthwise parking between illegal parking (crossover, dropped kerbs, double yellow etc) that measure less than the unit specified for 1 space. 
Where the width of the road is such that parking on both sides would cause an obstruction. In this instance one side of the road has been excluded from the capacity calculation.</t>
  </si>
  <si>
    <t>Parking excluded from stress calculation</t>
  </si>
  <si>
    <t>Skips or any other non-vehicle occupying a parking space (but noted separately if observed). 
Any illegal parking on double yellow lines, crossovers, keep clear lines etc (but noted separately if observed).</t>
  </si>
  <si>
    <t>Terminology</t>
  </si>
  <si>
    <t>"Parking Stress" - Calculation to express the number of parked vehicles as a percentage of available parking for each parking type. Stress can be over 100% if cars are small and/or parked very closely together.
"Parking Capacity Calculation" - Measurement of each length of road between illegal parking (e.g. crossovers, traffic islands, double yellow etc) converted into parking spaces by rounding down to the nearest unit assigned to one parking space and dividing this figure by the unit.
"Lengthwise Parking" - Vehicles parked in a lengthwise orientation with wheels parallel to the kerbside.
"Crosswise Parking" - Vehicles parked in a crosswise orientation (as seen in car parks or wide sections of road)</t>
  </si>
  <si>
    <t>Restriction</t>
  </si>
  <si>
    <t>Location</t>
  </si>
  <si>
    <t>Lengthwise Parking (m)</t>
  </si>
  <si>
    <t>Lengthwise Spaces</t>
  </si>
  <si>
    <t>Marked/Crosswise Bays</t>
  </si>
  <si>
    <t>Total Spaces</t>
  </si>
  <si>
    <t>Occupied</t>
  </si>
  <si>
    <t>Spaces</t>
  </si>
  <si>
    <t>Stress (%)</t>
  </si>
  <si>
    <t>Total</t>
  </si>
  <si>
    <t xml:space="preserve">Location </t>
  </si>
  <si>
    <t>Description</t>
  </si>
  <si>
    <t>PARKING CAPACITY MEASUREMENTS</t>
  </si>
  <si>
    <t>A working table showing kerbside measurements for each parking type.</t>
  </si>
  <si>
    <t>Side of Road &amp; Measuring Orientation</t>
  </si>
  <si>
    <t>Parking Type</t>
  </si>
  <si>
    <t>Section Length (m)</t>
  </si>
  <si>
    <t>Crosswise Spaces or Lengthwise Marked Bays</t>
  </si>
  <si>
    <t>Number of Crosswise Spaces or Marked Bays</t>
  </si>
  <si>
    <t xml:space="preserve">Unit Round Down 
(If Lengthwise &amp; Unmarked) </t>
  </si>
  <si>
    <t>Location List</t>
  </si>
  <si>
    <t>Restriction ID</t>
  </si>
  <si>
    <t>Restriction List</t>
  </si>
  <si>
    <t>Wednesday 29th April 2026</t>
  </si>
  <si>
    <t>Saturday 2nd May 2026</t>
  </si>
  <si>
    <t>Wellington Road, Wokingham</t>
  </si>
  <si>
    <t>08:00/11:00/14:00/17:30/20:00hrs</t>
  </si>
  <si>
    <t>Snapshot at above times</t>
  </si>
  <si>
    <t>11:00/15:00/20:00hrs</t>
  </si>
  <si>
    <t>Wellington Road</t>
  </si>
  <si>
    <t>W N-S</t>
  </si>
  <si>
    <t>Double Yellow Lines</t>
  </si>
  <si>
    <t>E S-N</t>
  </si>
  <si>
    <t>S W-E</t>
  </si>
  <si>
    <t>Crossover</t>
  </si>
  <si>
    <t>N E-W</t>
  </si>
  <si>
    <t>Junction</t>
  </si>
  <si>
    <t>Station Road</t>
  </si>
  <si>
    <t>Station Approach</t>
  </si>
  <si>
    <t>Access (Car Park)</t>
  </si>
  <si>
    <t>White Zig Zag Lines</t>
  </si>
  <si>
    <t>Car Park Entrance</t>
  </si>
  <si>
    <t>Drop Zone/Double Yellow</t>
  </si>
  <si>
    <t>Barkham Road</t>
  </si>
  <si>
    <t>Level Crossing</t>
  </si>
  <si>
    <t>Oxford Road</t>
  </si>
  <si>
    <t>Parking - Mon-Sat 8am-6pm Resident Permit Holders Only or Waiting Limited to 2 Hours - Return Prohibited for 1 Hour</t>
  </si>
  <si>
    <t>Parking - Mon-Sat 8am-6pm -- 30 minutes No return within 30 minutes</t>
  </si>
  <si>
    <t>Outfield Crescent</t>
  </si>
  <si>
    <t>Parking - 6am - 10pm - 2 Hours - No Return within 1 Hour</t>
  </si>
  <si>
    <t>PARKING STRESS TABLES</t>
  </si>
  <si>
    <t>Private Road Parking</t>
  </si>
  <si>
    <t>Albert Road</t>
  </si>
  <si>
    <t>Roadside</t>
  </si>
  <si>
    <t>Park Road</t>
  </si>
  <si>
    <t>Park Avenue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</si>
</sst>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8"/>
      <name val="Calibri"/>
      <family val="2"/>
      <scheme val="minor"/>
    </font>
    <font>
      <b/>
      <sz val="18"/>
      <color theme="1"/>
      <name val="Calibri"/>
      <family val="2"/>
      <scheme val="minor"/>
    </font>
    <font>
      <b/>
      <sz val="20"/>
      <color theme="1"/>
      <name val="Calibri"/>
      <family val="2"/>
      <scheme val="minor"/>
    </font>
    <font>
      <b/>
      <sz val="16"/>
      <color theme="1"/>
      <name val="Calibri"/>
      <family val="2"/>
      <scheme val="minor"/>
    </font>
    <font>
      <b/>
      <sz val="36"/>
      <color theme="1"/>
      <name val="Calibri (Body)"/>
    </font>
    <font>
      <u/>
      <sz val="12"/>
      <color theme="10"/>
      <name val="Calibri"/>
      <family val="2"/>
      <scheme val="minor"/>
    </font>
    <font>
      <u/>
      <sz val="12"/>
      <color theme="11"/>
      <name val="Calibri"/>
      <family val="2"/>
      <scheme val="minor"/>
    </font>
    <font>
      <b/>
      <sz val="14"/>
      <color theme="1"/>
      <name val="Avenir Medium"/>
      <family val="2"/>
    </font>
    <font>
      <b/>
      <sz val="12"/>
      <color theme="1"/>
      <name val="Avenir Light"/>
      <family val="2"/>
    </font>
    <font>
      <sz val="12"/>
      <color rgb="FF000000"/>
      <name val="Avenir Light"/>
      <family val="2"/>
    </font>
    <font>
      <sz val="12"/>
      <color theme="1"/>
      <name val="Avenir Light"/>
      <family val="2"/>
    </font>
    <font>
      <b/>
      <sz val="12"/>
      <color rgb="FF000000"/>
      <name val="Avenir Light"/>
      <family val="2"/>
    </font>
    <font>
      <b/>
      <sz val="12"/>
      <color rgb="FFFF0000"/>
      <name val="Avenir Light"/>
      <family val="2"/>
    </font>
    <font>
      <b/>
      <sz val="12"/>
      <color theme="9" tint="-0.249977111117893"/>
      <name val="Avenir Light"/>
      <family val="2"/>
    </font>
    <font>
      <b/>
      <sz val="12"/>
      <color theme="4" tint="-0.499984740745262"/>
      <name val="Avenir Light"/>
      <family val="2"/>
    </font>
    <font>
      <sz val="12"/>
      <color rgb="FFFF0000"/>
      <name val="Avenir Light"/>
      <family val="2"/>
    </font>
    <font>
      <sz val="12"/>
      <color theme="9" tint="-0.249977111117893"/>
      <name val="Avenir Light"/>
      <family val="2"/>
    </font>
    <font>
      <sz val="12"/>
      <color theme="4" tint="-0.499984740745262"/>
      <name val="Avenir Light"/>
      <family val="2"/>
    </font>
    <font>
      <b/>
      <sz val="14"/>
      <color theme="0"/>
      <name val="Avenir Medium"/>
      <family val="2"/>
    </font>
    <font>
      <b/>
      <sz val="16"/>
      <color theme="0"/>
      <name val="Avenir Book"/>
      <family val="2"/>
    </font>
    <font>
      <sz val="12"/>
      <color theme="1"/>
      <name val="Avenir Book"/>
      <family val="2"/>
    </font>
    <font>
      <b/>
      <sz val="12"/>
      <color theme="1"/>
      <name val="Avenir Book"/>
      <family val="2"/>
    </font>
    <font>
      <sz val="12"/>
      <name val="Avenir Book"/>
      <family val="2"/>
    </font>
    <font>
      <b/>
      <sz val="28"/>
      <color theme="1"/>
      <name val="Avenir Heavy"/>
      <family val="2"/>
    </font>
    <font>
      <b/>
      <sz val="14"/>
      <color theme="1"/>
      <name val="Avenir Book"/>
      <family val="2"/>
    </font>
    <font>
      <b/>
      <sz val="10"/>
      <color rgb="FF000000"/>
      <name val="Avenir Light"/>
      <family val="2"/>
    </font>
    <font>
      <sz val="10"/>
      <color rgb="FF000000"/>
      <name val="Avenir Light"/>
      <family val="2"/>
    </font>
    <font>
      <sz val="11"/>
      <color theme="1"/>
      <name val="Avenir Book"/>
      <family val="2"/>
    </font>
    <font>
      <sz val="11"/>
      <color theme="1"/>
      <name val="Helvetica"/>
      <family val="2"/>
    </font>
  </fonts>
  <fills count="13">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rgb="FF9437FF"/>
        <bgColor indexed="64"/>
      </patternFill>
    </fill>
    <fill>
      <patternFill patternType="solid">
        <fgColor rgb="FFFF2F92"/>
        <bgColor indexed="64"/>
      </patternFill>
    </fill>
    <fill>
      <patternFill patternType="solid">
        <fgColor theme="9" tint="-0.249977111117893"/>
        <bgColor indexed="64"/>
      </patternFill>
    </fill>
    <fill>
      <patternFill patternType="solid">
        <fgColor rgb="FFFF7E79"/>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auto="1"/>
      </left>
      <right style="thin">
        <color auto="1"/>
      </right>
      <top style="thin">
        <color auto="1"/>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diagonal/>
    </border>
    <border>
      <left style="medium">
        <color theme="0"/>
      </left>
      <right/>
      <top style="medium">
        <color theme="0"/>
      </top>
      <bottom/>
      <diagonal/>
    </border>
    <border>
      <left/>
      <right style="medium">
        <color theme="0"/>
      </right>
      <top style="medium">
        <color theme="0"/>
      </top>
      <bottom/>
      <diagonal/>
    </border>
    <border>
      <left/>
      <right/>
      <top style="medium">
        <color theme="0"/>
      </top>
      <bottom/>
      <diagonal/>
    </border>
    <border>
      <left/>
      <right style="medium">
        <color theme="0"/>
      </right>
      <top/>
      <bottom/>
      <diagonal/>
    </border>
    <border>
      <left style="medium">
        <color theme="0"/>
      </left>
      <right/>
      <top/>
      <bottom style="medium">
        <color theme="0"/>
      </bottom>
      <diagonal/>
    </border>
    <border>
      <left/>
      <right style="medium">
        <color theme="0"/>
      </right>
      <top/>
      <bottom style="medium">
        <color theme="0"/>
      </bottom>
      <diagonal/>
    </border>
    <border>
      <left/>
      <right/>
      <top/>
      <bottom style="medium">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diagonal/>
    </border>
    <border>
      <left style="thin">
        <color indexed="64"/>
      </left>
      <right style="thin">
        <color indexed="64"/>
      </right>
      <top/>
      <bottom/>
      <diagonal/>
    </border>
  </borders>
  <cellStyleXfs count="23">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9" fontId="2"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118">
    <xf numFmtId="0" fontId="0" fillId="0" borderId="0" xfId="0"/>
    <xf numFmtId="0" fontId="14" fillId="2" borderId="10" xfId="0" applyFont="1" applyFill="1" applyBorder="1" applyAlignment="1" applyProtection="1">
      <alignment horizontal="center" vertical="center" wrapText="1"/>
      <protection hidden="1"/>
    </xf>
    <xf numFmtId="1" fontId="15" fillId="2" borderId="10" xfId="0" applyNumberFormat="1" applyFont="1" applyFill="1" applyBorder="1" applyAlignment="1" applyProtection="1">
      <alignment horizontal="center" vertical="center" wrapText="1"/>
      <protection hidden="1"/>
    </xf>
    <xf numFmtId="1" fontId="13" fillId="2" borderId="10" xfId="0" applyNumberFormat="1" applyFont="1" applyFill="1" applyBorder="1" applyAlignment="1" applyProtection="1">
      <alignment horizontal="center" vertical="center" wrapText="1"/>
      <protection hidden="1"/>
    </xf>
    <xf numFmtId="0" fontId="13" fillId="4" borderId="10" xfId="0" applyFont="1" applyFill="1" applyBorder="1" applyAlignment="1" applyProtection="1">
      <alignment vertical="center"/>
      <protection hidden="1"/>
    </xf>
    <xf numFmtId="1" fontId="13" fillId="4" borderId="10" xfId="0" applyNumberFormat="1" applyFont="1" applyFill="1" applyBorder="1" applyAlignment="1" applyProtection="1">
      <alignment horizontal="center" vertical="center" wrapText="1"/>
      <protection hidden="1"/>
    </xf>
    <xf numFmtId="1" fontId="17" fillId="2" borderId="10" xfId="0" applyNumberFormat="1" applyFont="1" applyFill="1" applyBorder="1" applyAlignment="1" applyProtection="1">
      <alignment horizontal="center" vertical="center" textRotation="90" wrapText="1"/>
      <protection hidden="1"/>
    </xf>
    <xf numFmtId="1" fontId="18" fillId="2" borderId="10" xfId="0" applyNumberFormat="1" applyFont="1" applyFill="1" applyBorder="1" applyAlignment="1" applyProtection="1">
      <alignment horizontal="center" vertical="center" textRotation="90" wrapText="1"/>
      <protection hidden="1"/>
    </xf>
    <xf numFmtId="1" fontId="19" fillId="2" borderId="10" xfId="0" applyNumberFormat="1" applyFont="1" applyFill="1" applyBorder="1" applyAlignment="1" applyProtection="1">
      <alignment horizontal="center" vertical="center" textRotation="90" wrapText="1"/>
      <protection hidden="1"/>
    </xf>
    <xf numFmtId="1" fontId="20" fillId="2" borderId="10" xfId="0" applyNumberFormat="1" applyFont="1" applyFill="1" applyBorder="1" applyAlignment="1" applyProtection="1">
      <alignment horizontal="center" vertical="center" wrapText="1"/>
      <protection hidden="1"/>
    </xf>
    <xf numFmtId="1" fontId="21" fillId="2" borderId="10" xfId="0" applyNumberFormat="1" applyFont="1" applyFill="1" applyBorder="1" applyAlignment="1" applyProtection="1">
      <alignment horizontal="center" vertical="center" wrapText="1"/>
      <protection hidden="1"/>
    </xf>
    <xf numFmtId="9" fontId="22" fillId="2" borderId="10" xfId="16" applyFont="1" applyFill="1" applyBorder="1" applyAlignment="1" applyProtection="1">
      <alignment horizontal="center" vertical="center" wrapText="1"/>
      <protection hidden="1"/>
    </xf>
    <xf numFmtId="1" fontId="17" fillId="4" borderId="10" xfId="0" applyNumberFormat="1" applyFont="1" applyFill="1" applyBorder="1" applyAlignment="1" applyProtection="1">
      <alignment horizontal="center" vertical="center" wrapText="1"/>
      <protection hidden="1"/>
    </xf>
    <xf numFmtId="1" fontId="18" fillId="4" borderId="10" xfId="0" applyNumberFormat="1" applyFont="1" applyFill="1" applyBorder="1" applyAlignment="1" applyProtection="1">
      <alignment horizontal="center" vertical="center" wrapText="1"/>
      <protection hidden="1"/>
    </xf>
    <xf numFmtId="9" fontId="19" fillId="4" borderId="10" xfId="16" applyFont="1" applyFill="1" applyBorder="1" applyAlignment="1" applyProtection="1">
      <alignment horizontal="center" vertical="center" wrapText="1"/>
      <protection hidden="1"/>
    </xf>
    <xf numFmtId="0" fontId="23" fillId="8" borderId="14" xfId="0" applyFont="1" applyFill="1" applyBorder="1" applyAlignment="1" applyProtection="1">
      <alignment vertical="center"/>
      <protection hidden="1"/>
    </xf>
    <xf numFmtId="0" fontId="23" fillId="8" borderId="0" xfId="0" applyFont="1" applyFill="1" applyAlignment="1" applyProtection="1">
      <alignment vertical="center"/>
      <protection hidden="1"/>
    </xf>
    <xf numFmtId="0" fontId="9" fillId="0" borderId="0" xfId="0" applyFont="1" applyProtection="1">
      <protection hidden="1"/>
    </xf>
    <xf numFmtId="0" fontId="0" fillId="0" borderId="0" xfId="0" applyProtection="1">
      <protection hidden="1"/>
    </xf>
    <xf numFmtId="0" fontId="6" fillId="0" borderId="0" xfId="0" applyFont="1" applyAlignment="1" applyProtection="1">
      <alignment vertical="center"/>
      <protection hidden="1"/>
    </xf>
    <xf numFmtId="0" fontId="0" fillId="0" borderId="23" xfId="0" applyBorder="1" applyAlignment="1" applyProtection="1">
      <alignment horizontal="center"/>
      <protection hidden="1"/>
    </xf>
    <xf numFmtId="0" fontId="0" fillId="0" borderId="25" xfId="0" applyBorder="1" applyAlignment="1" applyProtection="1">
      <alignment horizontal="center"/>
      <protection hidden="1"/>
    </xf>
    <xf numFmtId="0" fontId="25" fillId="2" borderId="3" xfId="0" applyFont="1" applyFill="1" applyBorder="1" applyAlignment="1" applyProtection="1">
      <alignment horizontal="center" vertical="center"/>
      <protection hidden="1"/>
    </xf>
    <xf numFmtId="0" fontId="7" fillId="0" borderId="0" xfId="0" applyFont="1" applyAlignment="1" applyProtection="1">
      <alignment vertical="center"/>
      <protection hidden="1"/>
    </xf>
    <xf numFmtId="0" fontId="30" fillId="7" borderId="10" xfId="0" applyFont="1" applyFill="1" applyBorder="1" applyAlignment="1" applyProtection="1">
      <alignment horizontal="center" vertical="center" wrapText="1"/>
      <protection hidden="1"/>
    </xf>
    <xf numFmtId="0" fontId="31" fillId="2" borderId="10" xfId="0" applyFont="1" applyFill="1" applyBorder="1" applyAlignment="1" applyProtection="1">
      <alignment horizontal="center" vertical="center" wrapText="1"/>
      <protection hidden="1"/>
    </xf>
    <xf numFmtId="0" fontId="31" fillId="7" borderId="10" xfId="0" applyFont="1" applyFill="1" applyBorder="1" applyAlignment="1" applyProtection="1">
      <alignment horizontal="center" vertical="center" wrapText="1"/>
      <protection hidden="1"/>
    </xf>
    <xf numFmtId="0" fontId="23" fillId="9" borderId="10" xfId="0" applyFont="1" applyFill="1" applyBorder="1" applyAlignment="1" applyProtection="1">
      <alignment horizontal="center" vertical="center"/>
      <protection hidden="1"/>
    </xf>
    <xf numFmtId="0" fontId="23" fillId="10" borderId="10" xfId="0" applyFont="1" applyFill="1" applyBorder="1" applyAlignment="1" applyProtection="1">
      <alignment horizontal="center" vertical="center"/>
      <protection hidden="1"/>
    </xf>
    <xf numFmtId="0" fontId="23" fillId="11" borderId="10" xfId="0" applyFont="1" applyFill="1" applyBorder="1" applyAlignment="1" applyProtection="1">
      <alignment horizontal="center" vertical="center"/>
      <protection hidden="1"/>
    </xf>
    <xf numFmtId="0" fontId="12" fillId="12" borderId="10" xfId="0" applyFont="1"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0" xfId="0" applyFont="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5" fillId="3" borderId="0" xfId="0" applyFont="1" applyFill="1" applyAlignment="1" applyProtection="1">
      <alignment horizontal="left" vertical="center"/>
      <protection hidden="1"/>
    </xf>
    <xf numFmtId="0" fontId="25" fillId="0" borderId="0" xfId="0" applyFont="1" applyAlignment="1" applyProtection="1">
      <alignment horizontal="center" vertical="center"/>
      <protection hidden="1"/>
    </xf>
    <xf numFmtId="0" fontId="27" fillId="3" borderId="0" xfId="0" applyFont="1" applyFill="1" applyAlignment="1" applyProtection="1">
      <alignment horizontal="left" vertical="center"/>
      <protection hidden="1"/>
    </xf>
    <xf numFmtId="0" fontId="25" fillId="0" borderId="0" xfId="0" applyFont="1" applyAlignment="1" applyProtection="1">
      <alignment horizontal="left" vertical="center"/>
      <protection hidden="1"/>
    </xf>
    <xf numFmtId="49" fontId="0" fillId="0" borderId="0" xfId="0" applyNumberFormat="1" applyAlignment="1" applyProtection="1">
      <alignment horizontal="center" vertical="center" wrapText="1"/>
      <protection hidden="1"/>
    </xf>
    <xf numFmtId="0" fontId="0" fillId="0" borderId="0" xfId="0" applyAlignment="1" applyProtection="1">
      <alignment horizontal="center" vertical="center"/>
      <protection hidden="1"/>
    </xf>
    <xf numFmtId="0" fontId="3" fillId="6" borderId="2" xfId="0" applyFont="1" applyFill="1" applyBorder="1" applyAlignment="1" applyProtection="1">
      <alignment horizontal="left" vertical="center"/>
      <protection hidden="1"/>
    </xf>
    <xf numFmtId="0" fontId="3" fillId="6" borderId="5" xfId="0" applyFont="1" applyFill="1" applyBorder="1" applyAlignment="1" applyProtection="1">
      <alignment horizontal="center" textRotation="90"/>
      <protection hidden="1"/>
    </xf>
    <xf numFmtId="0" fontId="3" fillId="6" borderId="1" xfId="0" applyFont="1" applyFill="1" applyBorder="1" applyAlignment="1" applyProtection="1">
      <alignment horizontal="center" textRotation="90"/>
      <protection hidden="1"/>
    </xf>
    <xf numFmtId="1" fontId="3" fillId="6" borderId="9" xfId="0" applyNumberFormat="1" applyFont="1" applyFill="1" applyBorder="1" applyAlignment="1" applyProtection="1">
      <alignment vertical="center" wrapText="1"/>
      <protection hidden="1"/>
    </xf>
    <xf numFmtId="0" fontId="0" fillId="0" borderId="0" xfId="0" applyAlignment="1" applyProtection="1">
      <alignment vertical="center" wrapText="1"/>
      <protection hidden="1"/>
    </xf>
    <xf numFmtId="0" fontId="3" fillId="6" borderId="1" xfId="0" applyFont="1" applyFill="1" applyBorder="1" applyAlignment="1" applyProtection="1">
      <alignment horizontal="center" vertical="center" wrapText="1"/>
      <protection hidden="1"/>
    </xf>
    <xf numFmtId="0" fontId="0" fillId="0" borderId="0" xfId="0" applyAlignment="1" applyProtection="1">
      <alignment textRotation="90" wrapText="1"/>
      <protection hidden="1"/>
    </xf>
    <xf numFmtId="0" fontId="3" fillId="6" borderId="0" xfId="0" applyFont="1" applyFill="1" applyAlignment="1" applyProtection="1">
      <alignment horizontal="center" vertical="center"/>
      <protection hidden="1"/>
    </xf>
    <xf numFmtId="0" fontId="4" fillId="6" borderId="4" xfId="0" applyFont="1" applyFill="1" applyBorder="1" applyAlignment="1" applyProtection="1">
      <alignment horizontal="left" vertical="center"/>
      <protection hidden="1"/>
    </xf>
    <xf numFmtId="0" fontId="3" fillId="6" borderId="2" xfId="0" applyFont="1" applyFill="1" applyBorder="1" applyAlignment="1" applyProtection="1">
      <alignment horizontal="right" vertical="center"/>
      <protection hidden="1"/>
    </xf>
    <xf numFmtId="0" fontId="8" fillId="0" borderId="0" xfId="0" applyFont="1" applyAlignment="1" applyProtection="1">
      <alignment vertical="center" wrapText="1"/>
      <protection hidden="1"/>
    </xf>
    <xf numFmtId="0" fontId="0" fillId="0" borderId="0" xfId="0" applyAlignment="1" applyProtection="1">
      <alignment vertical="top" wrapText="1"/>
      <protection hidden="1"/>
    </xf>
    <xf numFmtId="0" fontId="32" fillId="3" borderId="7" xfId="0" applyFont="1" applyFill="1" applyBorder="1" applyAlignment="1" applyProtection="1">
      <alignment horizontal="left" vertical="center" wrapText="1"/>
      <protection hidden="1"/>
    </xf>
    <xf numFmtId="0" fontId="32" fillId="3" borderId="8" xfId="0" applyFont="1" applyFill="1" applyBorder="1" applyAlignment="1" applyProtection="1">
      <alignment horizontal="left" vertical="center" wrapText="1"/>
      <protection hidden="1"/>
    </xf>
    <xf numFmtId="0" fontId="24" fillId="5" borderId="0" xfId="0" applyFont="1" applyFill="1" applyAlignment="1" applyProtection="1">
      <alignment horizontal="left" vertical="center"/>
      <protection hidden="1"/>
    </xf>
    <xf numFmtId="0" fontId="0" fillId="3" borderId="0" xfId="0" applyFill="1"/>
    <xf numFmtId="0" fontId="0" fillId="3" borderId="0" xfId="0" applyFill="1" applyAlignment="1">
      <alignment horizontal="center"/>
    </xf>
    <xf numFmtId="20" fontId="0" fillId="3" borderId="0" xfId="0" applyNumberFormat="1" applyFill="1" applyAlignment="1">
      <alignment horizontal="center"/>
    </xf>
    <xf numFmtId="0" fontId="26" fillId="2" borderId="6" xfId="0" applyFont="1" applyFill="1" applyBorder="1" applyAlignment="1" applyProtection="1">
      <alignment horizontal="center" vertical="center" wrapText="1"/>
      <protection hidden="1"/>
    </xf>
    <xf numFmtId="0" fontId="26" fillId="2" borderId="7" xfId="0" applyFont="1" applyFill="1" applyBorder="1" applyAlignment="1" applyProtection="1">
      <alignment horizontal="center" vertical="center" wrapText="1"/>
      <protection hidden="1"/>
    </xf>
    <xf numFmtId="0" fontId="0" fillId="0" borderId="0" xfId="0" applyAlignment="1" applyProtection="1">
      <alignment horizontal="center" vertical="top" wrapText="1"/>
      <protection hidden="1"/>
    </xf>
    <xf numFmtId="0" fontId="28" fillId="4" borderId="22" xfId="0" applyFont="1" applyFill="1" applyBorder="1" applyAlignment="1" applyProtection="1">
      <alignment horizontal="center" vertical="center"/>
      <protection hidden="1"/>
    </xf>
    <xf numFmtId="0" fontId="29" fillId="2" borderId="23" xfId="0" applyFont="1" applyFill="1" applyBorder="1" applyAlignment="1" applyProtection="1">
      <alignment horizontal="center" vertical="center" wrapText="1"/>
      <protection hidden="1"/>
    </xf>
    <xf numFmtId="15" fontId="29" fillId="2" borderId="23" xfId="0" applyNumberFormat="1" applyFont="1" applyFill="1" applyBorder="1" applyAlignment="1" applyProtection="1">
      <alignment horizontal="center" vertical="center"/>
      <protection hidden="1"/>
    </xf>
    <xf numFmtId="15" fontId="29" fillId="2" borderId="24" xfId="0" applyNumberFormat="1" applyFont="1" applyFill="1" applyBorder="1" applyAlignment="1" applyProtection="1">
      <alignment horizontal="center" vertical="center"/>
      <protection hidden="1"/>
    </xf>
    <xf numFmtId="0" fontId="33" fillId="3" borderId="0" xfId="0" applyFont="1" applyFill="1" applyAlignment="1">
      <alignment horizontal="center"/>
    </xf>
    <xf numFmtId="0" fontId="32" fillId="3" borderId="7" xfId="0" applyFont="1" applyFill="1" applyBorder="1" applyAlignment="1" applyProtection="1">
      <alignment horizontal="left" vertical="center" wrapText="1"/>
      <protection hidden="1"/>
    </xf>
    <xf numFmtId="0" fontId="32" fillId="3" borderId="8" xfId="0" applyFont="1" applyFill="1" applyBorder="1" applyAlignment="1" applyProtection="1">
      <alignment horizontal="left" vertical="center" wrapText="1"/>
      <protection hidden="1"/>
    </xf>
    <xf numFmtId="0" fontId="24" fillId="5" borderId="0" xfId="0" applyFont="1" applyFill="1" applyAlignment="1" applyProtection="1">
      <alignment horizontal="left" vertical="center" wrapText="1"/>
      <protection hidden="1"/>
    </xf>
    <xf numFmtId="0" fontId="32" fillId="3" borderId="6" xfId="0" applyFont="1" applyFill="1" applyBorder="1" applyAlignment="1" applyProtection="1">
      <alignment horizontal="left" vertical="center" wrapText="1"/>
      <protection hidden="1"/>
    </xf>
    <xf numFmtId="0" fontId="14" fillId="2" borderId="11" xfId="0" applyFont="1" applyFill="1" applyBorder="1" applyAlignment="1" applyProtection="1">
      <alignment horizontal="center" vertical="center" wrapText="1"/>
      <protection hidden="1"/>
    </xf>
    <xf numFmtId="0" fontId="14" fillId="2" borderId="13" xfId="0" applyFont="1" applyFill="1" applyBorder="1" applyAlignment="1" applyProtection="1">
      <alignment horizontal="center" vertical="center" wrapText="1"/>
      <protection hidden="1"/>
    </xf>
    <xf numFmtId="1" fontId="13" fillId="2" borderId="11" xfId="0" applyNumberFormat="1" applyFont="1" applyFill="1" applyBorder="1" applyAlignment="1" applyProtection="1">
      <alignment horizontal="center" vertical="center" wrapText="1"/>
      <protection hidden="1"/>
    </xf>
    <xf numFmtId="1" fontId="13" fillId="2" borderId="12" xfId="0" applyNumberFormat="1" applyFont="1" applyFill="1" applyBorder="1" applyAlignment="1" applyProtection="1">
      <alignment horizontal="center" vertical="center" wrapText="1"/>
      <protection hidden="1"/>
    </xf>
    <xf numFmtId="1" fontId="13" fillId="2" borderId="13" xfId="0" applyNumberFormat="1" applyFont="1" applyFill="1" applyBorder="1" applyAlignment="1" applyProtection="1">
      <alignment horizontal="center" vertical="center" wrapText="1"/>
      <protection hidden="1"/>
    </xf>
    <xf numFmtId="0" fontId="17" fillId="2" borderId="11" xfId="0" applyFont="1" applyFill="1" applyBorder="1" applyAlignment="1" applyProtection="1">
      <alignment horizontal="center" vertical="center" wrapText="1"/>
      <protection hidden="1"/>
    </xf>
    <xf numFmtId="0" fontId="17" fillId="2" borderId="12" xfId="0" applyFont="1" applyFill="1" applyBorder="1" applyAlignment="1" applyProtection="1">
      <alignment horizontal="center" vertical="center" wrapText="1"/>
      <protection hidden="1"/>
    </xf>
    <xf numFmtId="0" fontId="17" fillId="2" borderId="13" xfId="0" applyFont="1" applyFill="1" applyBorder="1" applyAlignment="1" applyProtection="1">
      <alignment horizontal="center" vertical="center" wrapText="1"/>
      <protection hidden="1"/>
    </xf>
    <xf numFmtId="0" fontId="13" fillId="4" borderId="11" xfId="0" applyFont="1" applyFill="1" applyBorder="1" applyAlignment="1" applyProtection="1">
      <alignment horizontal="left" vertical="center"/>
      <protection hidden="1"/>
    </xf>
    <xf numFmtId="0" fontId="13" fillId="4" borderId="12" xfId="0" applyFont="1" applyFill="1" applyBorder="1" applyAlignment="1" applyProtection="1">
      <alignment horizontal="left" vertical="center"/>
      <protection hidden="1"/>
    </xf>
    <xf numFmtId="0" fontId="13" fillId="4" borderId="13" xfId="0" applyFont="1" applyFill="1" applyBorder="1" applyAlignment="1" applyProtection="1">
      <alignment horizontal="left" vertical="center"/>
      <protection hidden="1"/>
    </xf>
    <xf numFmtId="1" fontId="17" fillId="4" borderId="11" xfId="0" applyNumberFormat="1" applyFont="1" applyFill="1" applyBorder="1" applyAlignment="1" applyProtection="1">
      <alignment horizontal="center" vertical="center" wrapText="1"/>
      <protection hidden="1"/>
    </xf>
    <xf numFmtId="1" fontId="17" fillId="4" borderId="12" xfId="0" applyNumberFormat="1" applyFont="1" applyFill="1" applyBorder="1" applyAlignment="1" applyProtection="1">
      <alignment horizontal="center" vertical="center" wrapText="1"/>
      <protection hidden="1"/>
    </xf>
    <xf numFmtId="1" fontId="17" fillId="4" borderId="13" xfId="0" applyNumberFormat="1" applyFont="1" applyFill="1" applyBorder="1" applyAlignment="1" applyProtection="1">
      <alignment horizontal="center" vertical="center" wrapText="1"/>
      <protection hidden="1"/>
    </xf>
    <xf numFmtId="0" fontId="13" fillId="2" borderId="15" xfId="0" applyFont="1" applyFill="1" applyBorder="1" applyAlignment="1" applyProtection="1">
      <alignment horizontal="center" vertical="center"/>
      <protection hidden="1"/>
    </xf>
    <xf numFmtId="0" fontId="13" fillId="2" borderId="16" xfId="0" applyFont="1" applyFill="1" applyBorder="1" applyAlignment="1" applyProtection="1">
      <alignment horizontal="center" vertical="center"/>
      <protection hidden="1"/>
    </xf>
    <xf numFmtId="0" fontId="13" fillId="2" borderId="14" xfId="0" applyFont="1" applyFill="1" applyBorder="1" applyAlignment="1" applyProtection="1">
      <alignment horizontal="center" vertical="center"/>
      <protection hidden="1"/>
    </xf>
    <xf numFmtId="0" fontId="13" fillId="2" borderId="18" xfId="0" applyFont="1" applyFill="1" applyBorder="1" applyAlignment="1" applyProtection="1">
      <alignment horizontal="center" vertical="center"/>
      <protection hidden="1"/>
    </xf>
    <xf numFmtId="0" fontId="13" fillId="2" borderId="19" xfId="0" applyFont="1" applyFill="1" applyBorder="1" applyAlignment="1" applyProtection="1">
      <alignment horizontal="center" vertical="center"/>
      <protection hidden="1"/>
    </xf>
    <xf numFmtId="0" fontId="13" fillId="2" borderId="20" xfId="0" applyFont="1" applyFill="1" applyBorder="1" applyAlignment="1" applyProtection="1">
      <alignment horizontal="center" vertical="center"/>
      <protection hidden="1"/>
    </xf>
    <xf numFmtId="0" fontId="13" fillId="2" borderId="17" xfId="0" applyFont="1" applyFill="1" applyBorder="1" applyAlignment="1" applyProtection="1">
      <alignment horizontal="center" vertical="center"/>
      <protection hidden="1"/>
    </xf>
    <xf numFmtId="0" fontId="13" fillId="2" borderId="0" xfId="0" applyFont="1" applyFill="1" applyAlignment="1" applyProtection="1">
      <alignment horizontal="center" vertical="center"/>
      <protection hidden="1"/>
    </xf>
    <xf numFmtId="0" fontId="13" fillId="2" borderId="21" xfId="0" applyFont="1" applyFill="1" applyBorder="1" applyAlignment="1" applyProtection="1">
      <alignment horizontal="center" vertical="center"/>
      <protection hidden="1"/>
    </xf>
    <xf numFmtId="14" fontId="16" fillId="2" borderId="11" xfId="0" applyNumberFormat="1" applyFont="1" applyFill="1" applyBorder="1" applyAlignment="1" applyProtection="1">
      <alignment horizontal="center" vertical="center" wrapText="1"/>
      <protection hidden="1"/>
    </xf>
    <xf numFmtId="14" fontId="16" fillId="2" borderId="12" xfId="0" applyNumberFormat="1" applyFont="1" applyFill="1" applyBorder="1" applyAlignment="1" applyProtection="1">
      <alignment horizontal="center" vertical="center" wrapText="1"/>
      <protection hidden="1"/>
    </xf>
    <xf numFmtId="20" fontId="16" fillId="2" borderId="11" xfId="0" applyNumberFormat="1" applyFont="1" applyFill="1" applyBorder="1" applyAlignment="1" applyProtection="1">
      <alignment horizontal="center" vertical="center" wrapText="1"/>
      <protection hidden="1"/>
    </xf>
    <xf numFmtId="20" fontId="16" fillId="2" borderId="12" xfId="0" applyNumberFormat="1" applyFont="1" applyFill="1" applyBorder="1" applyAlignment="1" applyProtection="1">
      <alignment horizontal="center" vertical="center" wrapText="1"/>
      <protection hidden="1"/>
    </xf>
    <xf numFmtId="20" fontId="16" fillId="2" borderId="13" xfId="0" applyNumberFormat="1" applyFont="1" applyFill="1" applyBorder="1" applyAlignment="1" applyProtection="1">
      <alignment horizontal="center" vertical="center" wrapText="1"/>
      <protection hidden="1"/>
    </xf>
    <xf numFmtId="14" fontId="17" fillId="2" borderId="11" xfId="0" applyNumberFormat="1" applyFont="1" applyFill="1" applyBorder="1" applyAlignment="1" applyProtection="1">
      <alignment horizontal="center" vertical="center" wrapText="1"/>
      <protection hidden="1"/>
    </xf>
    <xf numFmtId="14" fontId="17" fillId="2" borderId="12" xfId="0" applyNumberFormat="1" applyFont="1" applyFill="1" applyBorder="1" applyAlignment="1" applyProtection="1">
      <alignment horizontal="center" vertical="center" wrapText="1"/>
      <protection hidden="1"/>
    </xf>
    <xf numFmtId="14" fontId="17" fillId="2" borderId="13" xfId="0" applyNumberFormat="1" applyFont="1" applyFill="1" applyBorder="1" applyAlignment="1" applyProtection="1">
      <alignment horizontal="center" vertical="center" wrapText="1"/>
      <protection hidden="1"/>
    </xf>
    <xf numFmtId="0" fontId="12" fillId="12" borderId="10" xfId="0" applyFont="1" applyFill="1" applyBorder="1" applyAlignment="1" applyProtection="1">
      <alignment horizontal="right" vertical="center"/>
      <protection hidden="1"/>
    </xf>
    <xf numFmtId="0" fontId="12" fillId="12" borderId="11" xfId="0" applyFont="1" applyFill="1" applyBorder="1" applyAlignment="1" applyProtection="1">
      <alignment horizontal="left" vertical="center"/>
      <protection hidden="1"/>
    </xf>
    <xf numFmtId="0" fontId="12" fillId="12" borderId="12" xfId="0" applyFont="1" applyFill="1" applyBorder="1" applyAlignment="1" applyProtection="1">
      <alignment horizontal="left" vertical="center"/>
      <protection hidden="1"/>
    </xf>
    <xf numFmtId="0" fontId="13" fillId="2" borderId="10" xfId="0" applyFont="1" applyFill="1" applyBorder="1" applyAlignment="1" applyProtection="1">
      <alignment horizontal="center" vertical="center"/>
      <protection hidden="1"/>
    </xf>
    <xf numFmtId="0" fontId="13" fillId="2" borderId="10" xfId="0" applyFont="1" applyFill="1" applyBorder="1" applyAlignment="1" applyProtection="1">
      <alignment horizontal="center" textRotation="90"/>
      <protection hidden="1"/>
    </xf>
    <xf numFmtId="0" fontId="23" fillId="11" borderId="10" xfId="0" applyFont="1" applyFill="1" applyBorder="1" applyAlignment="1" applyProtection="1">
      <alignment horizontal="right" vertical="center"/>
      <protection hidden="1"/>
    </xf>
    <xf numFmtId="0" fontId="23" fillId="11" borderId="11" xfId="0" applyFont="1" applyFill="1" applyBorder="1" applyAlignment="1" applyProtection="1">
      <alignment horizontal="left" vertical="center"/>
      <protection hidden="1"/>
    </xf>
    <xf numFmtId="0" fontId="23" fillId="11" borderId="12" xfId="0" applyFont="1" applyFill="1" applyBorder="1" applyAlignment="1" applyProtection="1">
      <alignment horizontal="left" vertical="center"/>
      <protection hidden="1"/>
    </xf>
    <xf numFmtId="0" fontId="23" fillId="10" borderId="10" xfId="0" applyFont="1" applyFill="1" applyBorder="1" applyAlignment="1" applyProtection="1">
      <alignment horizontal="right" vertical="center"/>
      <protection hidden="1"/>
    </xf>
    <xf numFmtId="0" fontId="23" fillId="10" borderId="11" xfId="0" applyFont="1" applyFill="1" applyBorder="1" applyAlignment="1" applyProtection="1">
      <alignment horizontal="left" vertical="center"/>
      <protection hidden="1"/>
    </xf>
    <xf numFmtId="0" fontId="23" fillId="10" borderId="12" xfId="0" applyFont="1" applyFill="1" applyBorder="1" applyAlignment="1" applyProtection="1">
      <alignment horizontal="left" vertical="center"/>
      <protection hidden="1"/>
    </xf>
    <xf numFmtId="0" fontId="23" fillId="9" borderId="11" xfId="0" applyFont="1" applyFill="1" applyBorder="1" applyAlignment="1" applyProtection="1">
      <alignment horizontal="left" vertical="center"/>
      <protection hidden="1"/>
    </xf>
    <xf numFmtId="0" fontId="23" fillId="9" borderId="12" xfId="0" applyFont="1" applyFill="1" applyBorder="1" applyAlignment="1" applyProtection="1">
      <alignment horizontal="left" vertical="center"/>
      <protection hidden="1"/>
    </xf>
    <xf numFmtId="0" fontId="24" fillId="5" borderId="0" xfId="0" applyFont="1" applyFill="1" applyAlignment="1" applyProtection="1">
      <alignment horizontal="left" vertical="center"/>
      <protection hidden="1"/>
    </xf>
    <xf numFmtId="0" fontId="7" fillId="0" borderId="0" xfId="0" applyFont="1" applyAlignment="1" applyProtection="1">
      <alignment horizontal="left" vertical="center"/>
      <protection hidden="1"/>
    </xf>
    <xf numFmtId="0" fontId="23" fillId="9" borderId="10" xfId="0" applyFont="1" applyFill="1" applyBorder="1" applyAlignment="1" applyProtection="1">
      <alignment horizontal="right" vertical="center"/>
      <protection hidden="1"/>
    </xf>
    <xf numFmtId="0" fontId="25" fillId="0" borderId="4" xfId="0" applyFont="1" applyBorder="1" applyAlignment="1" applyProtection="1">
      <alignment horizontal="left" vertical="center"/>
      <protection hidden="1"/>
    </xf>
  </cellXfs>
  <cellStyles count="23">
    <cellStyle name="Followed Hyperlink" xfId="22" builtinId="9" hidden="1"/>
    <cellStyle name="Followed Hyperlink" xfId="18" builtinId="9" hidden="1"/>
    <cellStyle name="Followed Hyperlink" xfId="4" builtinId="9" hidden="1"/>
    <cellStyle name="Followed Hyperlink" xfId="15" builtinId="9" hidden="1"/>
    <cellStyle name="Followed Hyperlink" xfId="2" builtinId="9" hidden="1"/>
    <cellStyle name="Followed Hyperlink" xfId="9" builtinId="9" hidden="1"/>
    <cellStyle name="Followed Hyperlink" xfId="20" builtinId="9" hidden="1"/>
    <cellStyle name="Followed Hyperlink" xfId="13" builtinId="9" hidden="1"/>
    <cellStyle name="Followed Hyperlink" xfId="7" builtinId="9" hidden="1"/>
    <cellStyle name="Followed Hyperlink" xfId="11" builtinId="9" hidden="1"/>
    <cellStyle name="Hyperlink" xfId="21" builtinId="8" hidden="1"/>
    <cellStyle name="Hyperlink" xfId="17" builtinId="8" hidden="1"/>
    <cellStyle name="Hyperlink" xfId="19" builtinId="8" hidden="1"/>
    <cellStyle name="Hyperlink" xfId="10" builtinId="8" hidden="1"/>
    <cellStyle name="Hyperlink" xfId="12" builtinId="8" hidden="1"/>
    <cellStyle name="Hyperlink" xfId="14" builtinId="8" hidden="1"/>
    <cellStyle name="Hyperlink" xfId="8" builtinId="8" hidden="1"/>
    <cellStyle name="Hyperlink" xfId="1" builtinId="8" hidden="1"/>
    <cellStyle name="Hyperlink" xfId="3" builtinId="8" hidden="1"/>
    <cellStyle name="Hyperlink" xfId="6" builtinId="8" hidden="1"/>
    <cellStyle name="Normal" xfId="0" builtinId="0"/>
    <cellStyle name="Percent" xfId="16" builtinId="5"/>
    <cellStyle name="Percent 2" xfId="5" xr:uid="{00000000-0005-0000-0000-000016000000}"/>
  </cellStyles>
  <dxfs count="0"/>
  <tableStyles count="0" defaultTableStyle="TableStyleMedium9" defaultPivotStyle="PivotStyleMedium7"/>
  <colors>
    <mruColors>
      <color rgb="FFFF8AD8"/>
      <color rgb="FFFFFC00"/>
      <color rgb="FFD883FF"/>
      <color rgb="FF3A6604"/>
      <color rgb="FF6CA546"/>
      <color rgb="FF437F16"/>
      <color rgb="FF00774E"/>
      <color rgb="FF26A281"/>
      <color rgb="FF941651"/>
      <color rgb="FF941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1587500</xdr:colOff>
      <xdr:row>5</xdr:row>
      <xdr:rowOff>39688</xdr:rowOff>
    </xdr:from>
    <xdr:to>
      <xdr:col>0</xdr:col>
      <xdr:colOff>4533900</xdr:colOff>
      <xdr:row>5</xdr:row>
      <xdr:rowOff>1830388</xdr:rowOff>
    </xdr:to>
    <xdr:pic>
      <xdr:nvPicPr>
        <xdr:cNvPr id="4" name="Picture 3">
          <a:extLst>
            <a:ext uri="{FF2B5EF4-FFF2-40B4-BE49-F238E27FC236}">
              <a16:creationId xmlns:a16="http://schemas.microsoft.com/office/drawing/2014/main" id="{C4CB3B0B-D57D-3941-90AE-516DCE5EB9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7500" y="7315730"/>
          <a:ext cx="2946400" cy="1790700"/>
        </a:xfrm>
        <a:prstGeom prst="rect">
          <a:avLst/>
        </a:prstGeom>
      </xdr:spPr>
    </xdr:pic>
    <xdr:clientData/>
  </xdr:twoCellAnchor>
  <xdr:twoCellAnchor editAs="oneCell">
    <xdr:from>
      <xdr:col>0</xdr:col>
      <xdr:colOff>0</xdr:colOff>
      <xdr:row>1</xdr:row>
      <xdr:rowOff>529166</xdr:rowOff>
    </xdr:from>
    <xdr:to>
      <xdr:col>0</xdr:col>
      <xdr:colOff>6130915</xdr:colOff>
      <xdr:row>2</xdr:row>
      <xdr:rowOff>4471458</xdr:rowOff>
    </xdr:to>
    <xdr:pic>
      <xdr:nvPicPr>
        <xdr:cNvPr id="2" name="Picture 1">
          <a:extLst>
            <a:ext uri="{FF2B5EF4-FFF2-40B4-BE49-F238E27FC236}">
              <a16:creationId xmlns:a16="http://schemas.microsoft.com/office/drawing/2014/main" id="{8A1F0EEE-B1C2-73C3-3CE2-72BCE7091B90}"/>
            </a:ext>
          </a:extLst>
        </xdr:cNvPr>
        <xdr:cNvPicPr>
          <a:picLocks noChangeAspect="1"/>
        </xdr:cNvPicPr>
      </xdr:nvPicPr>
      <xdr:blipFill>
        <a:blip xmlns:r="http://schemas.openxmlformats.org/officeDocument/2006/relationships" r:embed="rId2"/>
        <a:stretch>
          <a:fillRect/>
        </a:stretch>
      </xdr:blipFill>
      <xdr:spPr>
        <a:xfrm>
          <a:off x="0" y="1561041"/>
          <a:ext cx="6130915" cy="44714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660398</xdr:colOff>
      <xdr:row>52</xdr:row>
      <xdr:rowOff>63500</xdr:rowOff>
    </xdr:to>
    <xdr:pic>
      <xdr:nvPicPr>
        <xdr:cNvPr id="3" name="Picture 2">
          <a:extLst>
            <a:ext uri="{FF2B5EF4-FFF2-40B4-BE49-F238E27FC236}">
              <a16:creationId xmlns:a16="http://schemas.microsoft.com/office/drawing/2014/main" id="{7408BA40-0DA0-FB11-0240-628ADC183594}"/>
            </a:ext>
          </a:extLst>
        </xdr:cNvPr>
        <xdr:cNvPicPr>
          <a:picLocks noChangeAspect="1"/>
        </xdr:cNvPicPr>
      </xdr:nvPicPr>
      <xdr:blipFill>
        <a:blip xmlns:r="http://schemas.openxmlformats.org/officeDocument/2006/relationships" r:embed="rId1"/>
        <a:stretch>
          <a:fillRect/>
        </a:stretch>
      </xdr:blipFill>
      <xdr:spPr>
        <a:xfrm>
          <a:off x="0" y="0"/>
          <a:ext cx="18897598" cy="10629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FB85A-D1FE-9E41-AE40-F6E217BF598D}">
  <sheetPr>
    <pageSetUpPr fitToPage="1"/>
  </sheetPr>
  <dimension ref="A1:H8"/>
  <sheetViews>
    <sheetView tabSelected="1" zoomScale="96" zoomScaleNormal="100" workbookViewId="0"/>
  </sheetViews>
  <sheetFormatPr defaultColWidth="10.796875" defaultRowHeight="15.6"/>
  <cols>
    <col min="1" max="1" width="81.296875" style="18" customWidth="1"/>
    <col min="2" max="16384" width="10.796875" style="18"/>
  </cols>
  <sheetData>
    <row r="1" spans="1:8" ht="81" customHeight="1">
      <c r="A1" s="61" t="s">
        <v>0</v>
      </c>
      <c r="B1" s="17"/>
      <c r="C1" s="17"/>
      <c r="D1" s="17"/>
      <c r="E1" s="17"/>
      <c r="F1" s="17"/>
      <c r="G1" s="17"/>
      <c r="H1" s="17"/>
    </row>
    <row r="2" spans="1:8" ht="42" customHeight="1">
      <c r="A2" s="62" t="s">
        <v>49</v>
      </c>
      <c r="B2" s="19"/>
      <c r="C2" s="19"/>
      <c r="D2" s="19"/>
      <c r="E2" s="19"/>
      <c r="F2" s="19"/>
      <c r="G2" s="19"/>
      <c r="H2" s="19"/>
    </row>
    <row r="3" spans="1:8" ht="352.95" customHeight="1">
      <c r="A3" s="20" t="s">
        <v>1</v>
      </c>
    </row>
    <row r="4" spans="1:8" ht="31.05" customHeight="1">
      <c r="A4" s="63" t="s">
        <v>47</v>
      </c>
    </row>
    <row r="5" spans="1:8" ht="33" customHeight="1">
      <c r="A5" s="64" t="s">
        <v>48</v>
      </c>
    </row>
    <row r="6" spans="1:8" ht="148.05000000000001" customHeight="1">
      <c r="A6" s="21"/>
      <c r="C6" s="18" t="s">
        <v>1</v>
      </c>
    </row>
    <row r="7" spans="1:8" ht="25.05" customHeight="1">
      <c r="A7" s="22" t="s">
        <v>2</v>
      </c>
    </row>
    <row r="8" spans="1:8" ht="36" customHeight="1">
      <c r="A8" s="23"/>
      <c r="B8" s="23"/>
      <c r="C8" s="23"/>
      <c r="D8" s="23"/>
      <c r="E8" s="23"/>
      <c r="F8" s="23"/>
      <c r="G8" s="23"/>
      <c r="H8" s="23"/>
    </row>
  </sheetData>
  <pageMargins left="0.7" right="0.7" top="0.75" bottom="0.75" header="0.3" footer="0.3"/>
  <pageSetup paperSize="9" orientation="portrait"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6"/>
  <sheetViews>
    <sheetView workbookViewId="0">
      <selection sqref="A1:C1"/>
    </sheetView>
  </sheetViews>
  <sheetFormatPr defaultColWidth="10.796875" defaultRowHeight="15.6"/>
  <cols>
    <col min="1" max="1" width="19.5" style="31" customWidth="1"/>
    <col min="2" max="2" width="29.69921875" style="18" customWidth="1"/>
    <col min="3" max="3" width="31.796875" style="18" customWidth="1"/>
    <col min="4" max="4" width="16.296875" style="18" customWidth="1"/>
    <col min="5" max="5" width="17.19921875" style="18" customWidth="1"/>
    <col min="6" max="16384" width="10.796875" style="18"/>
  </cols>
  <sheetData>
    <row r="1" spans="1:13" ht="31.05" customHeight="1">
      <c r="A1" s="68" t="s">
        <v>3</v>
      </c>
      <c r="B1" s="68"/>
      <c r="C1" s="68"/>
      <c r="D1" s="50"/>
      <c r="E1" s="50"/>
      <c r="F1" s="51"/>
      <c r="G1" s="51"/>
      <c r="H1" s="51"/>
      <c r="I1" s="51"/>
      <c r="J1" s="51"/>
      <c r="K1" s="51"/>
      <c r="L1" s="51"/>
      <c r="M1" s="51"/>
    </row>
    <row r="2" spans="1:13" ht="24" customHeight="1">
      <c r="A2" s="58" t="s">
        <v>4</v>
      </c>
      <c r="B2" s="55" t="s">
        <v>5</v>
      </c>
      <c r="C2" s="55"/>
      <c r="D2" s="51"/>
      <c r="E2" s="51"/>
      <c r="F2" s="51"/>
      <c r="G2" s="51"/>
      <c r="H2" s="51"/>
      <c r="I2" s="51"/>
      <c r="J2" s="51"/>
      <c r="K2" s="51"/>
      <c r="L2" s="51"/>
      <c r="M2" s="51"/>
    </row>
    <row r="3" spans="1:13" ht="33" customHeight="1">
      <c r="A3" s="58" t="s">
        <v>6</v>
      </c>
      <c r="B3" s="55" t="s">
        <v>7</v>
      </c>
      <c r="C3" s="55"/>
      <c r="D3" s="51"/>
      <c r="E3" s="51"/>
      <c r="F3" s="51"/>
      <c r="G3" s="51"/>
      <c r="H3" s="51"/>
      <c r="I3" s="51"/>
      <c r="J3" s="51"/>
      <c r="K3" s="51"/>
      <c r="L3" s="51"/>
      <c r="M3" s="51"/>
    </row>
    <row r="4" spans="1:13" ht="22.05" customHeight="1">
      <c r="A4" s="58" t="s">
        <v>8</v>
      </c>
      <c r="B4" s="55" t="s">
        <v>49</v>
      </c>
      <c r="C4" s="55" t="s">
        <v>1</v>
      </c>
      <c r="D4" s="51"/>
      <c r="E4" s="51"/>
      <c r="F4" s="51"/>
      <c r="G4" s="51"/>
      <c r="H4" s="51"/>
      <c r="I4" s="51"/>
      <c r="J4" s="51"/>
      <c r="K4" s="51"/>
      <c r="L4" s="51"/>
      <c r="M4" s="51"/>
    </row>
    <row r="5" spans="1:13" ht="22.05" customHeight="1">
      <c r="A5" s="58" t="s">
        <v>9</v>
      </c>
      <c r="B5" s="55" t="s">
        <v>10</v>
      </c>
      <c r="C5" s="55"/>
      <c r="D5" s="51"/>
      <c r="E5" s="51"/>
      <c r="F5" s="51"/>
      <c r="G5" s="51"/>
      <c r="H5" s="51"/>
      <c r="I5" s="51"/>
      <c r="J5" s="51"/>
      <c r="K5" s="51"/>
      <c r="L5" s="51"/>
      <c r="M5" s="51"/>
    </row>
    <row r="6" spans="1:13" ht="24" customHeight="1">
      <c r="A6" s="58" t="s">
        <v>11</v>
      </c>
      <c r="B6" s="56" t="s">
        <v>47</v>
      </c>
      <c r="C6" s="56" t="s">
        <v>48</v>
      </c>
      <c r="D6" s="51"/>
      <c r="E6" s="51"/>
      <c r="F6" s="51"/>
      <c r="G6" s="51"/>
      <c r="H6" s="51"/>
      <c r="I6" s="51"/>
      <c r="J6" s="51"/>
      <c r="K6" s="51"/>
      <c r="L6" s="51"/>
      <c r="M6" s="51"/>
    </row>
    <row r="7" spans="1:13" ht="24" customHeight="1">
      <c r="A7" s="59" t="s">
        <v>12</v>
      </c>
      <c r="B7" s="57" t="s">
        <v>50</v>
      </c>
      <c r="C7" s="57" t="s">
        <v>52</v>
      </c>
      <c r="D7" s="51"/>
      <c r="E7" s="51"/>
      <c r="F7" s="51"/>
      <c r="G7" s="51"/>
      <c r="H7" s="51"/>
      <c r="I7" s="51"/>
      <c r="J7" s="51"/>
      <c r="K7" s="51"/>
      <c r="L7" s="51"/>
      <c r="M7" s="51"/>
    </row>
    <row r="8" spans="1:13" ht="24" customHeight="1">
      <c r="A8" s="58" t="s">
        <v>13</v>
      </c>
      <c r="B8" s="65" t="s">
        <v>51</v>
      </c>
      <c r="C8" s="65" t="s">
        <v>51</v>
      </c>
      <c r="D8" s="51"/>
      <c r="E8" s="51"/>
      <c r="F8" s="51"/>
      <c r="G8" s="51"/>
      <c r="H8" s="51"/>
      <c r="I8" s="51"/>
      <c r="J8" s="51"/>
      <c r="K8" s="51"/>
      <c r="L8" s="51"/>
      <c r="M8" s="51"/>
    </row>
    <row r="9" spans="1:13" ht="57" customHeight="1">
      <c r="A9" s="58" t="s">
        <v>14</v>
      </c>
      <c r="B9" s="69">
        <v>5</v>
      </c>
      <c r="C9" s="69"/>
      <c r="D9" s="51"/>
      <c r="E9" s="51"/>
      <c r="F9" s="51"/>
      <c r="G9" s="51"/>
      <c r="H9" s="51"/>
      <c r="I9" s="51"/>
      <c r="J9" s="51"/>
      <c r="K9" s="51"/>
      <c r="L9" s="51"/>
      <c r="M9" s="51"/>
    </row>
    <row r="10" spans="1:13" ht="40.049999999999997" customHeight="1">
      <c r="A10" s="58" t="s">
        <v>15</v>
      </c>
      <c r="B10" s="52">
        <v>2.5</v>
      </c>
      <c r="C10" s="53"/>
      <c r="D10" s="51"/>
      <c r="E10" s="51"/>
      <c r="F10" s="51"/>
      <c r="G10" s="51"/>
      <c r="H10" s="51"/>
      <c r="I10" s="51"/>
      <c r="J10" s="51"/>
      <c r="K10" s="51"/>
      <c r="L10" s="51"/>
      <c r="M10" s="51"/>
    </row>
    <row r="11" spans="1:13" ht="43.05" customHeight="1">
      <c r="A11" s="58" t="s">
        <v>16</v>
      </c>
      <c r="B11" s="69" t="s">
        <v>17</v>
      </c>
      <c r="C11" s="69"/>
      <c r="D11" s="51"/>
      <c r="E11" s="51"/>
      <c r="F11" s="51"/>
      <c r="G11" s="51"/>
      <c r="H11" s="51"/>
      <c r="I11" s="51"/>
      <c r="J11" s="51"/>
      <c r="K11" s="51"/>
      <c r="L11" s="51"/>
      <c r="M11" s="51"/>
    </row>
    <row r="12" spans="1:13" ht="160.94999999999999" customHeight="1">
      <c r="A12" s="58" t="s">
        <v>18</v>
      </c>
      <c r="B12" s="69" t="s">
        <v>19</v>
      </c>
      <c r="C12" s="69"/>
      <c r="D12" s="51"/>
      <c r="E12" s="51"/>
      <c r="F12" s="51"/>
      <c r="G12" s="51"/>
      <c r="H12" s="51"/>
      <c r="I12" s="51"/>
      <c r="J12" s="51"/>
      <c r="K12" s="51"/>
      <c r="L12" s="51"/>
      <c r="M12" s="51"/>
    </row>
    <row r="13" spans="1:13" ht="79.95" customHeight="1">
      <c r="A13" s="58" t="s">
        <v>20</v>
      </c>
      <c r="B13" s="66" t="s">
        <v>21</v>
      </c>
      <c r="C13" s="67"/>
      <c r="D13" s="51"/>
      <c r="E13" s="51"/>
      <c r="F13" s="51"/>
      <c r="G13" s="51"/>
      <c r="H13" s="51"/>
      <c r="I13" s="51"/>
      <c r="J13" s="51"/>
      <c r="K13" s="51"/>
      <c r="L13" s="51"/>
      <c r="M13" s="51"/>
    </row>
    <row r="14" spans="1:13" ht="229.95" customHeight="1">
      <c r="A14" s="58" t="s">
        <v>22</v>
      </c>
      <c r="B14" s="66" t="s">
        <v>23</v>
      </c>
      <c r="C14" s="67"/>
      <c r="D14" s="51"/>
      <c r="E14" s="51"/>
      <c r="F14" s="51"/>
      <c r="G14" s="51"/>
      <c r="H14" s="51"/>
      <c r="I14" s="51"/>
      <c r="J14" s="51"/>
      <c r="K14" s="51"/>
      <c r="L14" s="51"/>
      <c r="M14" s="51"/>
    </row>
    <row r="15" spans="1:13">
      <c r="A15" s="60"/>
      <c r="B15" s="51"/>
      <c r="C15" s="51"/>
      <c r="D15" s="51"/>
      <c r="E15" s="51"/>
      <c r="F15" s="51"/>
      <c r="G15" s="51"/>
      <c r="H15" s="51"/>
      <c r="I15" s="51"/>
      <c r="J15" s="51"/>
      <c r="K15" s="51"/>
      <c r="L15" s="51"/>
      <c r="M15" s="51"/>
    </row>
    <row r="16" spans="1:13">
      <c r="A16" s="60"/>
      <c r="B16" s="51"/>
      <c r="C16" s="51"/>
      <c r="D16" s="51"/>
      <c r="E16" s="51"/>
      <c r="F16" s="51"/>
      <c r="G16" s="51"/>
      <c r="H16" s="51"/>
      <c r="I16" s="51"/>
      <c r="J16" s="51"/>
      <c r="K16" s="51"/>
      <c r="L16" s="51"/>
      <c r="M16" s="51"/>
    </row>
    <row r="17" spans="1:13">
      <c r="A17" s="60"/>
      <c r="B17" s="51"/>
      <c r="C17" s="51"/>
      <c r="D17" s="51"/>
      <c r="E17" s="51"/>
      <c r="F17" s="51"/>
      <c r="G17" s="51"/>
      <c r="H17" s="51"/>
      <c r="I17" s="51"/>
      <c r="J17" s="51"/>
      <c r="K17" s="51"/>
      <c r="L17" s="51"/>
      <c r="M17" s="51"/>
    </row>
    <row r="18" spans="1:13">
      <c r="A18" s="60"/>
      <c r="B18" s="51"/>
      <c r="C18" s="51"/>
      <c r="D18" s="51"/>
      <c r="E18" s="51"/>
      <c r="F18" s="51"/>
      <c r="G18" s="51"/>
      <c r="H18" s="51"/>
      <c r="I18" s="51"/>
      <c r="J18" s="51"/>
      <c r="K18" s="51"/>
      <c r="L18" s="51"/>
      <c r="M18" s="51"/>
    </row>
    <row r="19" spans="1:13">
      <c r="A19" s="60"/>
      <c r="B19" s="51"/>
      <c r="C19" s="51"/>
      <c r="D19" s="51"/>
      <c r="E19" s="51"/>
      <c r="F19" s="51"/>
      <c r="G19" s="51"/>
      <c r="H19" s="51"/>
      <c r="I19" s="51"/>
      <c r="J19" s="51"/>
      <c r="K19" s="51"/>
      <c r="L19" s="51"/>
      <c r="M19" s="51"/>
    </row>
    <row r="20" spans="1:13">
      <c r="A20" s="60"/>
      <c r="B20" s="51"/>
      <c r="C20" s="51"/>
      <c r="D20" s="51"/>
      <c r="E20" s="51"/>
      <c r="F20" s="51"/>
      <c r="G20" s="51"/>
      <c r="H20" s="51"/>
      <c r="I20" s="51"/>
      <c r="J20" s="51"/>
      <c r="K20" s="51"/>
      <c r="L20" s="51"/>
      <c r="M20" s="51"/>
    </row>
    <row r="21" spans="1:13">
      <c r="A21" s="60"/>
      <c r="B21" s="51"/>
      <c r="C21" s="51"/>
      <c r="D21" s="51"/>
      <c r="E21" s="51"/>
      <c r="F21" s="51"/>
      <c r="G21" s="51"/>
      <c r="H21" s="51"/>
      <c r="I21" s="51"/>
      <c r="J21" s="51"/>
      <c r="K21" s="51"/>
      <c r="L21" s="51"/>
      <c r="M21" s="51"/>
    </row>
    <row r="22" spans="1:13">
      <c r="A22" s="60"/>
      <c r="B22" s="51"/>
      <c r="C22" s="51"/>
      <c r="D22" s="51"/>
      <c r="E22" s="51"/>
      <c r="F22" s="51"/>
      <c r="G22" s="51"/>
      <c r="H22" s="51"/>
      <c r="I22" s="51"/>
      <c r="J22" s="51"/>
      <c r="K22" s="51"/>
      <c r="L22" s="51"/>
      <c r="M22" s="51"/>
    </row>
    <row r="23" spans="1:13">
      <c r="A23" s="60"/>
      <c r="B23" s="51"/>
      <c r="C23" s="51"/>
      <c r="D23" s="51"/>
      <c r="E23" s="51"/>
      <c r="F23" s="51"/>
      <c r="G23" s="51"/>
      <c r="H23" s="51"/>
      <c r="I23" s="51"/>
      <c r="J23" s="51"/>
      <c r="K23" s="51"/>
      <c r="L23" s="51"/>
      <c r="M23" s="51"/>
    </row>
    <row r="24" spans="1:13">
      <c r="A24" s="60"/>
      <c r="B24" s="51"/>
      <c r="C24" s="51"/>
      <c r="D24" s="51"/>
      <c r="E24" s="51"/>
      <c r="F24" s="51"/>
      <c r="G24" s="51"/>
      <c r="H24" s="51"/>
      <c r="I24" s="51"/>
      <c r="J24" s="51"/>
      <c r="K24" s="51"/>
      <c r="L24" s="51"/>
      <c r="M24" s="51"/>
    </row>
    <row r="25" spans="1:13">
      <c r="A25" s="60"/>
      <c r="B25" s="51"/>
      <c r="C25" s="51"/>
      <c r="D25" s="51"/>
      <c r="E25" s="51"/>
      <c r="F25" s="51"/>
      <c r="G25" s="51"/>
      <c r="H25" s="51"/>
      <c r="I25" s="51"/>
      <c r="J25" s="51"/>
      <c r="K25" s="51"/>
      <c r="L25" s="51"/>
      <c r="M25" s="51"/>
    </row>
    <row r="26" spans="1:13">
      <c r="A26" s="60"/>
      <c r="B26" s="51"/>
      <c r="C26" s="51"/>
      <c r="D26" s="51"/>
      <c r="E26" s="51"/>
      <c r="F26" s="51"/>
      <c r="G26" s="51"/>
      <c r="H26" s="51"/>
      <c r="I26" s="51"/>
      <c r="J26" s="51"/>
      <c r="K26" s="51"/>
      <c r="L26" s="51"/>
      <c r="M26" s="51"/>
    </row>
  </sheetData>
  <mergeCells count="6">
    <mergeCell ref="B13:C13"/>
    <mergeCell ref="B14:C14"/>
    <mergeCell ref="A1:C1"/>
    <mergeCell ref="B11:C11"/>
    <mergeCell ref="B12:C12"/>
    <mergeCell ref="B9:C9"/>
  </mergeCells>
  <phoneticPr fontId="5" type="noConversion"/>
  <pageMargins left="0.7" right="0.7" top="0.75" bottom="0.75" header="0.3" footer="0.3"/>
  <pageSetup paperSize="9" scale="96" fitToWidth="0" orientation="portrait"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17DF5-DD5A-4D03-BB83-467CF7CFADBE}">
  <sheetPr>
    <pageSetUpPr fitToPage="1"/>
  </sheetPr>
  <dimension ref="A1"/>
  <sheetViews>
    <sheetView workbookViewId="0"/>
  </sheetViews>
  <sheetFormatPr defaultColWidth="8.796875" defaultRowHeight="15.6"/>
  <cols>
    <col min="1" max="1" width="15.796875" customWidth="1"/>
    <col min="2" max="2" width="28" customWidth="1"/>
    <col min="3" max="3" width="27.69921875" customWidth="1"/>
  </cols>
  <sheetData/>
  <pageMargins left="0.7" right="0.7" top="0.75" bottom="0.75" header="0.3" footer="0.3"/>
  <pageSetup paperSize="9" scale="49" orientation="landscape"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4938E-B367-C34B-948A-8F51496DA56E}">
  <sheetPr>
    <pageSetUpPr fitToPage="1"/>
  </sheetPr>
  <dimension ref="A1:AD43"/>
  <sheetViews>
    <sheetView topLeftCell="A10" zoomScale="99" zoomScaleNormal="99" workbookViewId="0">
      <selection sqref="A1:U1"/>
    </sheetView>
  </sheetViews>
  <sheetFormatPr defaultColWidth="10.796875" defaultRowHeight="15.6"/>
  <cols>
    <col min="1" max="1" width="25.69921875" style="18" customWidth="1"/>
    <col min="2" max="5" width="5" style="18" customWidth="1"/>
    <col min="6" max="6" width="0.796875" style="18" customWidth="1"/>
    <col min="7" max="8" width="5.5" style="46" customWidth="1"/>
    <col min="9" max="9" width="6.19921875" style="46" customWidth="1"/>
    <col min="10" max="11" width="5.5" style="18" customWidth="1"/>
    <col min="12" max="12" width="6.19921875" style="18" customWidth="1"/>
    <col min="13" max="14" width="5.5" style="18" customWidth="1"/>
    <col min="15" max="15" width="6.19921875" style="18" customWidth="1"/>
    <col min="16" max="17" width="5.5" style="18" customWidth="1"/>
    <col min="18" max="18" width="6.19921875" style="18" customWidth="1"/>
    <col min="19" max="20" width="5.5" style="18" customWidth="1"/>
    <col min="21" max="21" width="6.19921875" style="18" customWidth="1"/>
    <col min="22" max="23" width="5.5" style="46" customWidth="1"/>
    <col min="24" max="24" width="6.19921875" style="46" customWidth="1"/>
    <col min="25" max="26" width="5.5" style="18" customWidth="1"/>
    <col min="27" max="27" width="6.19921875" style="18" customWidth="1"/>
    <col min="28" max="29" width="5.5" style="18" customWidth="1"/>
    <col min="30" max="30" width="6.19921875" style="18" customWidth="1"/>
    <col min="31" max="16384" width="10.796875" style="18"/>
  </cols>
  <sheetData>
    <row r="1" spans="1:30" ht="31.95" customHeight="1">
      <c r="A1" s="114" t="s">
        <v>74</v>
      </c>
      <c r="B1" s="114"/>
      <c r="C1" s="114"/>
      <c r="D1" s="114"/>
      <c r="E1" s="114"/>
      <c r="F1" s="114"/>
      <c r="G1" s="114"/>
      <c r="H1" s="114"/>
      <c r="I1" s="114"/>
      <c r="J1" s="114"/>
      <c r="K1" s="114"/>
      <c r="L1" s="114"/>
      <c r="M1" s="114"/>
      <c r="N1" s="114"/>
      <c r="O1" s="114"/>
      <c r="P1" s="114"/>
      <c r="Q1" s="114"/>
      <c r="R1" s="114"/>
      <c r="S1" s="114"/>
      <c r="T1" s="114"/>
      <c r="U1" s="114"/>
      <c r="V1" s="54"/>
      <c r="W1" s="54"/>
      <c r="X1" s="54"/>
      <c r="Y1" s="54"/>
      <c r="Z1" s="54"/>
      <c r="AA1" s="54"/>
      <c r="AB1" s="54"/>
      <c r="AC1" s="54"/>
      <c r="AD1" s="54"/>
    </row>
    <row r="2" spans="1:30" ht="12" customHeight="1" thickBot="1">
      <c r="A2" s="115"/>
      <c r="B2" s="115"/>
      <c r="C2" s="115"/>
      <c r="D2" s="115"/>
      <c r="E2" s="115"/>
      <c r="F2" s="115"/>
      <c r="G2" s="115"/>
      <c r="H2" s="115"/>
      <c r="I2" s="115"/>
      <c r="V2" s="18"/>
      <c r="W2" s="18"/>
      <c r="X2" s="18"/>
    </row>
    <row r="3" spans="1:30" ht="28.95" customHeight="1" thickBot="1">
      <c r="A3" s="116" t="s">
        <v>24</v>
      </c>
      <c r="B3" s="116"/>
      <c r="C3" s="116"/>
      <c r="D3" s="116"/>
      <c r="E3" s="27">
        <v>2</v>
      </c>
      <c r="F3" s="40"/>
      <c r="G3" s="112" t="str">
        <f>VLOOKUP(E3,'Capacity Measurements'!K$4:L$7041,2,FALSE)</f>
        <v>Parking - Mon-Sat 8am-6pm Resident Permit Holders Only or Waiting Limited to 2 Hours - Return Prohibited for 1 Hour</v>
      </c>
      <c r="H3" s="113"/>
      <c r="I3" s="113"/>
      <c r="J3" s="113"/>
      <c r="K3" s="113"/>
      <c r="L3" s="113"/>
      <c r="M3" s="113"/>
      <c r="N3" s="113"/>
      <c r="O3" s="113"/>
      <c r="P3" s="113"/>
      <c r="Q3" s="113"/>
      <c r="R3" s="113"/>
      <c r="S3" s="113"/>
      <c r="T3" s="113"/>
      <c r="U3" s="113"/>
      <c r="V3" s="112" t="s">
        <v>1</v>
      </c>
      <c r="W3" s="113"/>
      <c r="X3" s="113"/>
      <c r="Y3" s="113"/>
      <c r="Z3" s="113"/>
      <c r="AA3" s="113"/>
      <c r="AB3" s="113"/>
      <c r="AC3" s="113"/>
      <c r="AD3" s="113"/>
    </row>
    <row r="4" spans="1:30" ht="22.05" customHeight="1" thickBot="1">
      <c r="A4" s="104" t="s">
        <v>25</v>
      </c>
      <c r="B4" s="105" t="s">
        <v>26</v>
      </c>
      <c r="C4" s="105" t="s">
        <v>27</v>
      </c>
      <c r="D4" s="105" t="s">
        <v>28</v>
      </c>
      <c r="E4" s="105" t="s">
        <v>29</v>
      </c>
      <c r="F4" s="41"/>
      <c r="G4" s="93" t="str">
        <f>Methodology!$B$6</f>
        <v>Wednesday 29th April 2026</v>
      </c>
      <c r="H4" s="94"/>
      <c r="I4" s="94"/>
      <c r="J4" s="94"/>
      <c r="K4" s="94"/>
      <c r="L4" s="94"/>
      <c r="M4" s="94"/>
      <c r="N4" s="94"/>
      <c r="O4" s="94"/>
      <c r="P4" s="94"/>
      <c r="Q4" s="94"/>
      <c r="R4" s="94"/>
      <c r="S4" s="94"/>
      <c r="T4" s="94"/>
      <c r="U4" s="94"/>
      <c r="V4" s="93" t="s">
        <v>48</v>
      </c>
      <c r="W4" s="94"/>
      <c r="X4" s="94"/>
      <c r="Y4" s="94"/>
      <c r="Z4" s="94"/>
      <c r="AA4" s="94"/>
      <c r="AB4" s="94"/>
      <c r="AC4" s="94"/>
      <c r="AD4" s="94"/>
    </row>
    <row r="5" spans="1:30" ht="22.05" customHeight="1" thickBot="1">
      <c r="A5" s="104"/>
      <c r="B5" s="105"/>
      <c r="C5" s="105"/>
      <c r="D5" s="105"/>
      <c r="E5" s="105"/>
      <c r="F5" s="42"/>
      <c r="G5" s="95">
        <v>0.33333333333333331</v>
      </c>
      <c r="H5" s="96"/>
      <c r="I5" s="97"/>
      <c r="J5" s="95">
        <v>0.45833333333333331</v>
      </c>
      <c r="K5" s="96"/>
      <c r="L5" s="97"/>
      <c r="M5" s="95">
        <v>0.58333333333333337</v>
      </c>
      <c r="N5" s="96"/>
      <c r="O5" s="97"/>
      <c r="P5" s="95">
        <v>0.72916666666666663</v>
      </c>
      <c r="Q5" s="96"/>
      <c r="R5" s="97"/>
      <c r="S5" s="95">
        <v>0.83333333333333337</v>
      </c>
      <c r="T5" s="96"/>
      <c r="U5" s="97"/>
      <c r="V5" s="95">
        <v>0.45833333333333331</v>
      </c>
      <c r="W5" s="96"/>
      <c r="X5" s="97"/>
      <c r="Y5" s="95">
        <v>0.625</v>
      </c>
      <c r="Z5" s="96"/>
      <c r="AA5" s="97"/>
      <c r="AB5" s="95">
        <v>0.83333333333333337</v>
      </c>
      <c r="AC5" s="96"/>
      <c r="AD5" s="97"/>
    </row>
    <row r="6" spans="1:30" ht="115.05" customHeight="1" thickBot="1">
      <c r="A6" s="104"/>
      <c r="B6" s="105"/>
      <c r="C6" s="105"/>
      <c r="D6" s="105"/>
      <c r="E6" s="105"/>
      <c r="F6" s="42"/>
      <c r="G6" s="6" t="s">
        <v>30</v>
      </c>
      <c r="H6" s="7" t="s">
        <v>31</v>
      </c>
      <c r="I6" s="8" t="s">
        <v>32</v>
      </c>
      <c r="J6" s="6" t="s">
        <v>30</v>
      </c>
      <c r="K6" s="7" t="s">
        <v>31</v>
      </c>
      <c r="L6" s="8" t="s">
        <v>32</v>
      </c>
      <c r="M6" s="6" t="s">
        <v>30</v>
      </c>
      <c r="N6" s="7" t="s">
        <v>31</v>
      </c>
      <c r="O6" s="8" t="s">
        <v>32</v>
      </c>
      <c r="P6" s="6" t="s">
        <v>30</v>
      </c>
      <c r="Q6" s="7" t="s">
        <v>31</v>
      </c>
      <c r="R6" s="8" t="s">
        <v>32</v>
      </c>
      <c r="S6" s="6" t="s">
        <v>30</v>
      </c>
      <c r="T6" s="7" t="s">
        <v>31</v>
      </c>
      <c r="U6" s="8" t="s">
        <v>32</v>
      </c>
      <c r="V6" s="6" t="s">
        <v>30</v>
      </c>
      <c r="W6" s="7" t="s">
        <v>31</v>
      </c>
      <c r="X6" s="8" t="s">
        <v>32</v>
      </c>
      <c r="Y6" s="6" t="s">
        <v>30</v>
      </c>
      <c r="Z6" s="7" t="s">
        <v>31</v>
      </c>
      <c r="AA6" s="8" t="s">
        <v>32</v>
      </c>
      <c r="AB6" s="6" t="s">
        <v>30</v>
      </c>
      <c r="AC6" s="7" t="s">
        <v>31</v>
      </c>
      <c r="AD6" s="8" t="s">
        <v>32</v>
      </c>
    </row>
    <row r="7" spans="1:30" s="44" customFormat="1" ht="22.05" customHeight="1" thickBot="1">
      <c r="A7" s="1" t="s">
        <v>69</v>
      </c>
      <c r="B7" s="2">
        <f>SUMIFS('Capacity Measurements'!G:G, 'Capacity Measurements'!A:A,A7,'Capacity Measurements'!C:C, $F7)</f>
        <v>30</v>
      </c>
      <c r="C7" s="2">
        <f>B7/Methodology!B$9</f>
        <v>6</v>
      </c>
      <c r="D7" s="2">
        <f>SUMIFS('Capacity Measurements'!F:F, 'Capacity Measurements'!A:A,A7,'Capacity Measurements'!C:C, $F7)</f>
        <v>0</v>
      </c>
      <c r="E7" s="3">
        <f t="shared" ref="E7" si="0">C7+D7</f>
        <v>6</v>
      </c>
      <c r="F7" s="43" t="str">
        <f>G$3</f>
        <v>Parking - Mon-Sat 8am-6pm Resident Permit Holders Only or Waiting Limited to 2 Hours - Return Prohibited for 1 Hour</v>
      </c>
      <c r="G7" s="9">
        <v>3</v>
      </c>
      <c r="H7" s="10">
        <f t="shared" ref="H7" si="1">IF($E7-G7&lt;0, 0, $E7-G7)</f>
        <v>3</v>
      </c>
      <c r="I7" s="11">
        <f t="shared" ref="I7" si="2">(G7/$E7)</f>
        <v>0.5</v>
      </c>
      <c r="J7" s="9">
        <v>2</v>
      </c>
      <c r="K7" s="10">
        <f t="shared" ref="K7" si="3">IF($E7-J7&lt;0, 0, $E7-J7)</f>
        <v>4</v>
      </c>
      <c r="L7" s="11">
        <f t="shared" ref="L7" si="4">(J7/$E7)</f>
        <v>0.33333333333333331</v>
      </c>
      <c r="M7" s="9">
        <v>2</v>
      </c>
      <c r="N7" s="10">
        <f t="shared" ref="N7" si="5">IF($E7-M7&lt;0, 0, $E7-M7)</f>
        <v>4</v>
      </c>
      <c r="O7" s="11">
        <f t="shared" ref="O7" si="6">(M7/$E7)</f>
        <v>0.33333333333333331</v>
      </c>
      <c r="P7" s="9">
        <v>2</v>
      </c>
      <c r="Q7" s="10">
        <f t="shared" ref="Q7" si="7">IF($E7-P7&lt;0, 0, $E7-P7)</f>
        <v>4</v>
      </c>
      <c r="R7" s="11">
        <f t="shared" ref="R7" si="8">(P7/$E7)</f>
        <v>0.33333333333333331</v>
      </c>
      <c r="S7" s="9">
        <v>4</v>
      </c>
      <c r="T7" s="10">
        <f t="shared" ref="T7" si="9">IF($E7-S7&lt;0, 0, $E7-S7)</f>
        <v>2</v>
      </c>
      <c r="U7" s="11">
        <f t="shared" ref="U7" si="10">(S7/$E7)</f>
        <v>0.66666666666666663</v>
      </c>
      <c r="V7" s="9">
        <v>3</v>
      </c>
      <c r="W7" s="10">
        <f t="shared" ref="W7" si="11">IF($E7-V7&lt;0, 0, $E7-V7)</f>
        <v>3</v>
      </c>
      <c r="X7" s="11">
        <f t="shared" ref="X7" si="12">(V7/$E7)</f>
        <v>0.5</v>
      </c>
      <c r="Y7" s="9">
        <v>4</v>
      </c>
      <c r="Z7" s="10">
        <f t="shared" ref="Z7" si="13">IF($E7-Y7&lt;0, 0, $E7-Y7)</f>
        <v>2</v>
      </c>
      <c r="AA7" s="11">
        <f t="shared" ref="AA7" si="14">(Y7/$E7)</f>
        <v>0.66666666666666663</v>
      </c>
      <c r="AB7" s="9">
        <v>5</v>
      </c>
      <c r="AC7" s="10">
        <f t="shared" ref="AC7" si="15">IF($E7-AB7&lt;0, 0, $E7-AB7)</f>
        <v>1</v>
      </c>
      <c r="AD7" s="11">
        <f t="shared" ref="AD7" si="16">(AB7/$E7)</f>
        <v>0.83333333333333337</v>
      </c>
    </row>
    <row r="8" spans="1:30" ht="22.05" customHeight="1" thickBot="1">
      <c r="A8" s="4" t="s">
        <v>33</v>
      </c>
      <c r="B8" s="5">
        <f>SUM(B7:B7)</f>
        <v>30</v>
      </c>
      <c r="C8" s="5">
        <f>SUM(C7:C7)</f>
        <v>6</v>
      </c>
      <c r="D8" s="5">
        <f>SUM(D7:D7)</f>
        <v>0</v>
      </c>
      <c r="E8" s="5">
        <f>SUM(E7:E7)</f>
        <v>6</v>
      </c>
      <c r="F8" s="45"/>
      <c r="G8" s="12">
        <f>SUM(G7:G7)</f>
        <v>3</v>
      </c>
      <c r="H8" s="12">
        <f>SUM(H7:H7)</f>
        <v>3</v>
      </c>
      <c r="I8" s="14">
        <f>(G8/$E8)</f>
        <v>0.5</v>
      </c>
      <c r="J8" s="12">
        <f>SUM(J7:J7)</f>
        <v>2</v>
      </c>
      <c r="K8" s="12">
        <f>SUM(K7:K7)</f>
        <v>4</v>
      </c>
      <c r="L8" s="14">
        <f>(J8/$E8)</f>
        <v>0.33333333333333331</v>
      </c>
      <c r="M8" s="12">
        <f>SUM(M7:M7)</f>
        <v>2</v>
      </c>
      <c r="N8" s="13">
        <f>SUM(N7:N7)</f>
        <v>4</v>
      </c>
      <c r="O8" s="14">
        <f>(M8/$E8)</f>
        <v>0.33333333333333331</v>
      </c>
      <c r="P8" s="12">
        <f>SUM(P7:P7)</f>
        <v>2</v>
      </c>
      <c r="Q8" s="13">
        <f>SUM(Q7:Q7)</f>
        <v>4</v>
      </c>
      <c r="R8" s="14">
        <f>(P8/$E8)</f>
        <v>0.33333333333333331</v>
      </c>
      <c r="S8" s="12">
        <f>SUM(S7:S7)</f>
        <v>4</v>
      </c>
      <c r="T8" s="13">
        <f>SUM(T7:T7)</f>
        <v>2</v>
      </c>
      <c r="U8" s="14">
        <f>(S8/$E8)</f>
        <v>0.66666666666666663</v>
      </c>
      <c r="V8" s="12">
        <f>SUM(V7:V7)</f>
        <v>3</v>
      </c>
      <c r="W8" s="12">
        <f>SUM(W7:W7)</f>
        <v>3</v>
      </c>
      <c r="X8" s="14">
        <f>(V8/$E8)</f>
        <v>0.5</v>
      </c>
      <c r="Y8" s="12">
        <f>SUM(Y7:Y7)</f>
        <v>4</v>
      </c>
      <c r="Z8" s="12">
        <f>SUM(Z7:Z7)</f>
        <v>2</v>
      </c>
      <c r="AA8" s="14">
        <f>(Y8/$E8)</f>
        <v>0.66666666666666663</v>
      </c>
      <c r="AB8" s="12">
        <f>SUM(AB7:AB7)</f>
        <v>5</v>
      </c>
      <c r="AC8" s="13">
        <f>SUM(AC7:AC7)</f>
        <v>1</v>
      </c>
      <c r="AD8" s="14">
        <f>(AB8/$E8)</f>
        <v>0.83333333333333337</v>
      </c>
    </row>
    <row r="10" spans="1:30" ht="28.95" customHeight="1" thickBot="1">
      <c r="A10" s="109" t="s">
        <v>24</v>
      </c>
      <c r="B10" s="109"/>
      <c r="C10" s="109"/>
      <c r="D10" s="109"/>
      <c r="E10" s="28">
        <v>3</v>
      </c>
      <c r="F10" s="40"/>
      <c r="G10" s="110" t="str">
        <f>VLOOKUP(E10,'Capacity Measurements'!K$4:L$7041,2,FALSE)</f>
        <v>Parking - Mon-Sat 8am-6pm -- 30 minutes No return within 30 minutes</v>
      </c>
      <c r="H10" s="111"/>
      <c r="I10" s="111"/>
      <c r="J10" s="111"/>
      <c r="K10" s="111"/>
      <c r="L10" s="111"/>
      <c r="M10" s="111"/>
      <c r="N10" s="111"/>
      <c r="O10" s="111"/>
      <c r="P10" s="111"/>
      <c r="Q10" s="111"/>
      <c r="R10" s="111"/>
      <c r="S10" s="111"/>
      <c r="T10" s="111"/>
      <c r="U10" s="111"/>
      <c r="V10" s="110" t="s">
        <v>1</v>
      </c>
      <c r="W10" s="111"/>
      <c r="X10" s="111"/>
      <c r="Y10" s="111"/>
      <c r="Z10" s="111"/>
      <c r="AA10" s="111"/>
      <c r="AB10" s="111"/>
      <c r="AC10" s="111"/>
      <c r="AD10" s="111"/>
    </row>
    <row r="11" spans="1:30" ht="22.05" customHeight="1" thickBot="1">
      <c r="A11" s="104" t="s">
        <v>25</v>
      </c>
      <c r="B11" s="105" t="s">
        <v>26</v>
      </c>
      <c r="C11" s="105" t="s">
        <v>27</v>
      </c>
      <c r="D11" s="105" t="s">
        <v>28</v>
      </c>
      <c r="E11" s="105" t="s">
        <v>29</v>
      </c>
      <c r="F11" s="41"/>
      <c r="G11" s="93" t="str">
        <f>Methodology!$B$6</f>
        <v>Wednesday 29th April 2026</v>
      </c>
      <c r="H11" s="94"/>
      <c r="I11" s="94"/>
      <c r="J11" s="94"/>
      <c r="K11" s="94"/>
      <c r="L11" s="94"/>
      <c r="M11" s="94"/>
      <c r="N11" s="94"/>
      <c r="O11" s="94"/>
      <c r="P11" s="94"/>
      <c r="Q11" s="94"/>
      <c r="R11" s="94"/>
      <c r="S11" s="94"/>
      <c r="T11" s="94"/>
      <c r="U11" s="94"/>
      <c r="V11" s="93" t="s">
        <v>48</v>
      </c>
      <c r="W11" s="94"/>
      <c r="X11" s="94"/>
      <c r="Y11" s="94"/>
      <c r="Z11" s="94"/>
      <c r="AA11" s="94"/>
      <c r="AB11" s="94"/>
      <c r="AC11" s="94"/>
      <c r="AD11" s="94"/>
    </row>
    <row r="12" spans="1:30" ht="22.05" customHeight="1" thickBot="1">
      <c r="A12" s="104"/>
      <c r="B12" s="105"/>
      <c r="C12" s="105"/>
      <c r="D12" s="105"/>
      <c r="E12" s="105"/>
      <c r="F12" s="42"/>
      <c r="G12" s="95">
        <v>0.33333333333333331</v>
      </c>
      <c r="H12" s="96"/>
      <c r="I12" s="97"/>
      <c r="J12" s="95">
        <v>0.45833333333333331</v>
      </c>
      <c r="K12" s="96"/>
      <c r="L12" s="97"/>
      <c r="M12" s="95">
        <v>0.58333333333333337</v>
      </c>
      <c r="N12" s="96"/>
      <c r="O12" s="97"/>
      <c r="P12" s="95">
        <v>0.72916666666666663</v>
      </c>
      <c r="Q12" s="96"/>
      <c r="R12" s="97"/>
      <c r="S12" s="95">
        <v>0.83333333333333337</v>
      </c>
      <c r="T12" s="96"/>
      <c r="U12" s="97"/>
      <c r="V12" s="95">
        <v>0.45833333333333331</v>
      </c>
      <c r="W12" s="96"/>
      <c r="X12" s="97"/>
      <c r="Y12" s="95">
        <v>0.625</v>
      </c>
      <c r="Z12" s="96"/>
      <c r="AA12" s="97"/>
      <c r="AB12" s="95">
        <v>0.83333333333333337</v>
      </c>
      <c r="AC12" s="96"/>
      <c r="AD12" s="97"/>
    </row>
    <row r="13" spans="1:30" ht="115.05" customHeight="1" thickBot="1">
      <c r="A13" s="104"/>
      <c r="B13" s="105"/>
      <c r="C13" s="105"/>
      <c r="D13" s="105"/>
      <c r="E13" s="105"/>
      <c r="F13" s="42"/>
      <c r="G13" s="6" t="s">
        <v>30</v>
      </c>
      <c r="H13" s="7" t="s">
        <v>31</v>
      </c>
      <c r="I13" s="8" t="s">
        <v>32</v>
      </c>
      <c r="J13" s="6" t="s">
        <v>30</v>
      </c>
      <c r="K13" s="7" t="s">
        <v>31</v>
      </c>
      <c r="L13" s="8" t="s">
        <v>32</v>
      </c>
      <c r="M13" s="6" t="s">
        <v>30</v>
      </c>
      <c r="N13" s="7" t="s">
        <v>31</v>
      </c>
      <c r="O13" s="8" t="s">
        <v>32</v>
      </c>
      <c r="P13" s="6" t="s">
        <v>30</v>
      </c>
      <c r="Q13" s="7" t="s">
        <v>31</v>
      </c>
      <c r="R13" s="8" t="s">
        <v>32</v>
      </c>
      <c r="S13" s="6" t="s">
        <v>30</v>
      </c>
      <c r="T13" s="7" t="s">
        <v>31</v>
      </c>
      <c r="U13" s="8" t="s">
        <v>32</v>
      </c>
      <c r="V13" s="6" t="s">
        <v>30</v>
      </c>
      <c r="W13" s="7" t="s">
        <v>31</v>
      </c>
      <c r="X13" s="8" t="s">
        <v>32</v>
      </c>
      <c r="Y13" s="6" t="s">
        <v>30</v>
      </c>
      <c r="Z13" s="7" t="s">
        <v>31</v>
      </c>
      <c r="AA13" s="8" t="s">
        <v>32</v>
      </c>
      <c r="AB13" s="6" t="s">
        <v>30</v>
      </c>
      <c r="AC13" s="7" t="s">
        <v>31</v>
      </c>
      <c r="AD13" s="8" t="s">
        <v>32</v>
      </c>
    </row>
    <row r="14" spans="1:30" s="44" customFormat="1" ht="22.05" customHeight="1" thickBot="1">
      <c r="A14" s="1" t="s">
        <v>67</v>
      </c>
      <c r="B14" s="2">
        <f>SUMIFS('Capacity Measurements'!G:G, 'Capacity Measurements'!A:A,A14,'Capacity Measurements'!C:C, $F14)</f>
        <v>15</v>
      </c>
      <c r="C14" s="2">
        <f>B14/Methodology!B$9</f>
        <v>3</v>
      </c>
      <c r="D14" s="2">
        <f>SUMIFS('Capacity Measurements'!F:F, 'Capacity Measurements'!A:A,A14,'Capacity Measurements'!C:C, $F14)</f>
        <v>0</v>
      </c>
      <c r="E14" s="3">
        <f>C14+D14</f>
        <v>3</v>
      </c>
      <c r="F14" s="43" t="str">
        <f>G$10</f>
        <v>Parking - Mon-Sat 8am-6pm -- 30 minutes No return within 30 minutes</v>
      </c>
      <c r="G14" s="9">
        <v>1</v>
      </c>
      <c r="H14" s="10">
        <f>IF($E14-G14&lt;0, 0, $E14-G14)</f>
        <v>2</v>
      </c>
      <c r="I14" s="11">
        <f t="shared" ref="I14" si="17">(G14/$E14)</f>
        <v>0.33333333333333331</v>
      </c>
      <c r="J14" s="9">
        <v>1</v>
      </c>
      <c r="K14" s="10">
        <f>IF($E14-J14&lt;0, 0, $E14-J14)</f>
        <v>2</v>
      </c>
      <c r="L14" s="11">
        <f>(J14/$E14)</f>
        <v>0.33333333333333331</v>
      </c>
      <c r="M14" s="9">
        <v>1</v>
      </c>
      <c r="N14" s="10">
        <f>IF($E14-M14&lt;0, 0, $E14-M14)</f>
        <v>2</v>
      </c>
      <c r="O14" s="11">
        <f>(M14/$E14)</f>
        <v>0.33333333333333331</v>
      </c>
      <c r="P14" s="9">
        <v>2</v>
      </c>
      <c r="Q14" s="10">
        <f>IF($E14-P14&lt;0, 0, $E14-P14)</f>
        <v>1</v>
      </c>
      <c r="R14" s="11">
        <f>(P14/$E14)</f>
        <v>0.66666666666666663</v>
      </c>
      <c r="S14" s="9">
        <v>0</v>
      </c>
      <c r="T14" s="10">
        <f>IF($E14-S14&lt;0, 0, $E14-S14)</f>
        <v>3</v>
      </c>
      <c r="U14" s="11">
        <f>(S14/$E14)</f>
        <v>0</v>
      </c>
      <c r="V14" s="9">
        <v>3</v>
      </c>
      <c r="W14" s="10">
        <f>IF($E14-V14&lt;0, 0, $E14-V14)</f>
        <v>0</v>
      </c>
      <c r="X14" s="11">
        <f t="shared" ref="X14" si="18">(V14/$E14)</f>
        <v>1</v>
      </c>
      <c r="Y14" s="9">
        <v>3</v>
      </c>
      <c r="Z14" s="10">
        <f>IF($E14-Y14&lt;0, 0, $E14-Y14)</f>
        <v>0</v>
      </c>
      <c r="AA14" s="11">
        <f>(Y14/$E14)</f>
        <v>1</v>
      </c>
      <c r="AB14" s="9">
        <v>0</v>
      </c>
      <c r="AC14" s="10">
        <f>IF($E14-AB14&lt;0, 0, $E14-AB14)</f>
        <v>3</v>
      </c>
      <c r="AD14" s="11">
        <f>(AB14/$E14)</f>
        <v>0</v>
      </c>
    </row>
    <row r="15" spans="1:30" ht="22.05" customHeight="1" thickBot="1">
      <c r="A15" s="4" t="s">
        <v>33</v>
      </c>
      <c r="B15" s="5">
        <f>SUM(B14:B14)</f>
        <v>15</v>
      </c>
      <c r="C15" s="5">
        <f>SUM(C14:C14)</f>
        <v>3</v>
      </c>
      <c r="D15" s="5">
        <f>SUM(D14:D14)</f>
        <v>0</v>
      </c>
      <c r="E15" s="5">
        <f>SUM(E14:E14)</f>
        <v>3</v>
      </c>
      <c r="F15" s="45"/>
      <c r="G15" s="12">
        <f>SUM(G14:G14)</f>
        <v>1</v>
      </c>
      <c r="H15" s="12">
        <f>SUM(H14:H14)</f>
        <v>2</v>
      </c>
      <c r="I15" s="14">
        <f>(G15/$E15)</f>
        <v>0.33333333333333331</v>
      </c>
      <c r="J15" s="12">
        <f>SUM(J14:J14)</f>
        <v>1</v>
      </c>
      <c r="K15" s="12">
        <f>SUM(K14:K14)</f>
        <v>2</v>
      </c>
      <c r="L15" s="14">
        <f>(J15/$E15)</f>
        <v>0.33333333333333331</v>
      </c>
      <c r="M15" s="12">
        <f>SUM(M14:M14)</f>
        <v>1</v>
      </c>
      <c r="N15" s="13">
        <f>SUM(N14:N14)</f>
        <v>2</v>
      </c>
      <c r="O15" s="14">
        <f>(M15/$E15)</f>
        <v>0.33333333333333331</v>
      </c>
      <c r="P15" s="12">
        <f>SUM(P14:P14)</f>
        <v>2</v>
      </c>
      <c r="Q15" s="13">
        <f>SUM(Q14:Q14)</f>
        <v>1</v>
      </c>
      <c r="R15" s="14">
        <f>(P15/$E15)</f>
        <v>0.66666666666666663</v>
      </c>
      <c r="S15" s="12">
        <f>SUM(S14:S14)</f>
        <v>0</v>
      </c>
      <c r="T15" s="13">
        <f>SUM(T14:T14)</f>
        <v>3</v>
      </c>
      <c r="U15" s="14">
        <f>(S15/$E15)</f>
        <v>0</v>
      </c>
      <c r="V15" s="12">
        <f>SUM(V14:V14)</f>
        <v>3</v>
      </c>
      <c r="W15" s="12">
        <f>SUM(W14:W14)</f>
        <v>0</v>
      </c>
      <c r="X15" s="14">
        <f>(V15/$E15)</f>
        <v>1</v>
      </c>
      <c r="Y15" s="12">
        <f>SUM(Y14:Y14)</f>
        <v>3</v>
      </c>
      <c r="Z15" s="12">
        <f>SUM(Z14:Z14)</f>
        <v>0</v>
      </c>
      <c r="AA15" s="14">
        <f>(Y15/$E15)</f>
        <v>1</v>
      </c>
      <c r="AB15" s="12">
        <f>SUM(AB14:AB14)</f>
        <v>0</v>
      </c>
      <c r="AC15" s="13">
        <f>SUM(AC14:AC14)</f>
        <v>3</v>
      </c>
      <c r="AD15" s="14">
        <f>(AB15/$E15)</f>
        <v>0</v>
      </c>
    </row>
    <row r="17" spans="1:30" ht="28.95" customHeight="1" thickBot="1">
      <c r="A17" s="106" t="s">
        <v>24</v>
      </c>
      <c r="B17" s="106"/>
      <c r="C17" s="106"/>
      <c r="D17" s="106"/>
      <c r="E17" s="29">
        <v>4</v>
      </c>
      <c r="F17" s="40"/>
      <c r="G17" s="107" t="str">
        <f>VLOOKUP(E17,'Capacity Measurements'!K$4:L$7041,2,FALSE)</f>
        <v>Parking - 6am - 10pm - 2 Hours - No Return within 1 Hour</v>
      </c>
      <c r="H17" s="108"/>
      <c r="I17" s="108"/>
      <c r="J17" s="108"/>
      <c r="K17" s="108"/>
      <c r="L17" s="108"/>
      <c r="M17" s="108"/>
      <c r="N17" s="108"/>
      <c r="O17" s="108"/>
      <c r="P17" s="108"/>
      <c r="Q17" s="108"/>
      <c r="R17" s="108"/>
      <c r="S17" s="108"/>
      <c r="T17" s="108"/>
      <c r="U17" s="108"/>
      <c r="V17" s="107" t="s">
        <v>1</v>
      </c>
      <c r="W17" s="108"/>
      <c r="X17" s="108"/>
      <c r="Y17" s="108"/>
      <c r="Z17" s="108"/>
      <c r="AA17" s="108"/>
      <c r="AB17" s="108"/>
      <c r="AC17" s="108"/>
      <c r="AD17" s="108"/>
    </row>
    <row r="18" spans="1:30" ht="22.05" customHeight="1" thickBot="1">
      <c r="A18" s="104" t="s">
        <v>25</v>
      </c>
      <c r="B18" s="105" t="s">
        <v>26</v>
      </c>
      <c r="C18" s="105" t="s">
        <v>27</v>
      </c>
      <c r="D18" s="105" t="s">
        <v>28</v>
      </c>
      <c r="E18" s="105" t="s">
        <v>29</v>
      </c>
      <c r="F18" s="41"/>
      <c r="G18" s="93" t="str">
        <f>Methodology!$B$6</f>
        <v>Wednesday 29th April 2026</v>
      </c>
      <c r="H18" s="94"/>
      <c r="I18" s="94"/>
      <c r="J18" s="94"/>
      <c r="K18" s="94"/>
      <c r="L18" s="94"/>
      <c r="M18" s="94"/>
      <c r="N18" s="94"/>
      <c r="O18" s="94"/>
      <c r="P18" s="94"/>
      <c r="Q18" s="94"/>
      <c r="R18" s="94"/>
      <c r="S18" s="94"/>
      <c r="T18" s="94"/>
      <c r="U18" s="94"/>
      <c r="V18" s="93" t="s">
        <v>48</v>
      </c>
      <c r="W18" s="94"/>
      <c r="X18" s="94"/>
      <c r="Y18" s="94"/>
      <c r="Z18" s="94"/>
      <c r="AA18" s="94"/>
      <c r="AB18" s="94"/>
      <c r="AC18" s="94"/>
      <c r="AD18" s="94"/>
    </row>
    <row r="19" spans="1:30" ht="22.05" customHeight="1" thickBot="1">
      <c r="A19" s="104"/>
      <c r="B19" s="105"/>
      <c r="C19" s="105"/>
      <c r="D19" s="105"/>
      <c r="E19" s="105"/>
      <c r="F19" s="42"/>
      <c r="G19" s="95">
        <v>0.33333333333333331</v>
      </c>
      <c r="H19" s="96"/>
      <c r="I19" s="97"/>
      <c r="J19" s="95">
        <v>0.45833333333333331</v>
      </c>
      <c r="K19" s="96"/>
      <c r="L19" s="97"/>
      <c r="M19" s="95">
        <v>0.58333333333333337</v>
      </c>
      <c r="N19" s="96"/>
      <c r="O19" s="97"/>
      <c r="P19" s="95">
        <v>0.72916666666666663</v>
      </c>
      <c r="Q19" s="96"/>
      <c r="R19" s="97"/>
      <c r="S19" s="95">
        <v>0.83333333333333337</v>
      </c>
      <c r="T19" s="96"/>
      <c r="U19" s="97"/>
      <c r="V19" s="95">
        <v>0.45833333333333331</v>
      </c>
      <c r="W19" s="96"/>
      <c r="X19" s="97"/>
      <c r="Y19" s="95">
        <v>0.625</v>
      </c>
      <c r="Z19" s="96"/>
      <c r="AA19" s="97"/>
      <c r="AB19" s="95">
        <v>0.83333333333333337</v>
      </c>
      <c r="AC19" s="96"/>
      <c r="AD19" s="97"/>
    </row>
    <row r="20" spans="1:30" ht="115.05" customHeight="1" thickBot="1">
      <c r="A20" s="104"/>
      <c r="B20" s="105"/>
      <c r="C20" s="105"/>
      <c r="D20" s="105"/>
      <c r="E20" s="105"/>
      <c r="F20" s="42"/>
      <c r="G20" s="6" t="s">
        <v>30</v>
      </c>
      <c r="H20" s="7" t="s">
        <v>31</v>
      </c>
      <c r="I20" s="8" t="s">
        <v>32</v>
      </c>
      <c r="J20" s="6" t="s">
        <v>30</v>
      </c>
      <c r="K20" s="7" t="s">
        <v>31</v>
      </c>
      <c r="L20" s="8" t="s">
        <v>32</v>
      </c>
      <c r="M20" s="6" t="s">
        <v>30</v>
      </c>
      <c r="N20" s="7" t="s">
        <v>31</v>
      </c>
      <c r="O20" s="8" t="s">
        <v>32</v>
      </c>
      <c r="P20" s="6" t="s">
        <v>30</v>
      </c>
      <c r="Q20" s="7" t="s">
        <v>31</v>
      </c>
      <c r="R20" s="8" t="s">
        <v>32</v>
      </c>
      <c r="S20" s="6" t="s">
        <v>30</v>
      </c>
      <c r="T20" s="7" t="s">
        <v>31</v>
      </c>
      <c r="U20" s="8" t="s">
        <v>32</v>
      </c>
      <c r="V20" s="6" t="s">
        <v>30</v>
      </c>
      <c r="W20" s="7" t="s">
        <v>31</v>
      </c>
      <c r="X20" s="8" t="s">
        <v>32</v>
      </c>
      <c r="Y20" s="6" t="s">
        <v>30</v>
      </c>
      <c r="Z20" s="7" t="s">
        <v>31</v>
      </c>
      <c r="AA20" s="8" t="s">
        <v>32</v>
      </c>
      <c r="AB20" s="6" t="s">
        <v>30</v>
      </c>
      <c r="AC20" s="7" t="s">
        <v>31</v>
      </c>
      <c r="AD20" s="8" t="s">
        <v>32</v>
      </c>
    </row>
    <row r="21" spans="1:30" s="44" customFormat="1" ht="22.05" customHeight="1" thickBot="1">
      <c r="A21" s="1" t="s">
        <v>72</v>
      </c>
      <c r="B21" s="2">
        <f>SUMIFS('Capacity Measurements'!G:G, 'Capacity Measurements'!A:A,A21,'Capacity Measurements'!C:C, $F21)</f>
        <v>15</v>
      </c>
      <c r="C21" s="2">
        <f>B21/Methodology!B$9</f>
        <v>3</v>
      </c>
      <c r="D21" s="2">
        <f>SUMIFS('Capacity Measurements'!F:F, 'Capacity Measurements'!A:A,A21,'Capacity Measurements'!C:C, $F21)</f>
        <v>0</v>
      </c>
      <c r="E21" s="3">
        <f t="shared" ref="E21" si="19">C21+D21</f>
        <v>3</v>
      </c>
      <c r="F21" s="43" t="str">
        <f>G$17</f>
        <v>Parking - 6am - 10pm - 2 Hours - No Return within 1 Hour</v>
      </c>
      <c r="G21" s="9">
        <v>0</v>
      </c>
      <c r="H21" s="10">
        <f t="shared" ref="H21" si="20">IF($E21-G21&lt;0, 0, $E21-G21)</f>
        <v>3</v>
      </c>
      <c r="I21" s="11">
        <f t="shared" ref="I21" si="21">(G21/$E21)</f>
        <v>0</v>
      </c>
      <c r="J21" s="9">
        <v>0</v>
      </c>
      <c r="K21" s="10">
        <f t="shared" ref="K21" si="22">IF($E21-J21&lt;0, 0, $E21-J21)</f>
        <v>3</v>
      </c>
      <c r="L21" s="11">
        <f t="shared" ref="L21" si="23">(J21/$E21)</f>
        <v>0</v>
      </c>
      <c r="M21" s="9">
        <v>0</v>
      </c>
      <c r="N21" s="10">
        <f t="shared" ref="N21" si="24">IF($E21-M21&lt;0, 0, $E21-M21)</f>
        <v>3</v>
      </c>
      <c r="O21" s="11">
        <f t="shared" ref="O21" si="25">(M21/$E21)</f>
        <v>0</v>
      </c>
      <c r="P21" s="9">
        <v>0</v>
      </c>
      <c r="Q21" s="10">
        <f t="shared" ref="Q21" si="26">IF($E21-P21&lt;0, 0, $E21-P21)</f>
        <v>3</v>
      </c>
      <c r="R21" s="11">
        <f t="shared" ref="R21" si="27">(P21/$E21)</f>
        <v>0</v>
      </c>
      <c r="S21" s="9">
        <v>1</v>
      </c>
      <c r="T21" s="10">
        <f t="shared" ref="T21" si="28">IF($E21-S21&lt;0, 0, $E21-S21)</f>
        <v>2</v>
      </c>
      <c r="U21" s="11">
        <f t="shared" ref="U21" si="29">(S21/$E21)</f>
        <v>0.33333333333333331</v>
      </c>
      <c r="V21" s="9">
        <v>0</v>
      </c>
      <c r="W21" s="10">
        <f t="shared" ref="W21" si="30">IF($E21-V21&lt;0, 0, $E21-V21)</f>
        <v>3</v>
      </c>
      <c r="X21" s="11">
        <f t="shared" ref="X21" si="31">(V21/$E21)</f>
        <v>0</v>
      </c>
      <c r="Y21" s="9">
        <v>0</v>
      </c>
      <c r="Z21" s="10">
        <f t="shared" ref="Z21" si="32">IF($E21-Y21&lt;0, 0, $E21-Y21)</f>
        <v>3</v>
      </c>
      <c r="AA21" s="11">
        <f t="shared" ref="AA21" si="33">(Y21/$E21)</f>
        <v>0</v>
      </c>
      <c r="AB21" s="9">
        <v>1</v>
      </c>
      <c r="AC21" s="10">
        <f t="shared" ref="AC21" si="34">IF($E21-AB21&lt;0, 0, $E21-AB21)</f>
        <v>2</v>
      </c>
      <c r="AD21" s="11">
        <f t="shared" ref="AD21" si="35">(AB21/$E21)</f>
        <v>0.33333333333333331</v>
      </c>
    </row>
    <row r="22" spans="1:30" ht="22.05" customHeight="1" thickBot="1">
      <c r="A22" s="4" t="s">
        <v>33</v>
      </c>
      <c r="B22" s="5">
        <f>SUM(B21:B21)</f>
        <v>15</v>
      </c>
      <c r="C22" s="5">
        <f>SUM(C21:C21)</f>
        <v>3</v>
      </c>
      <c r="D22" s="5">
        <f>SUM(D21:D21)</f>
        <v>0</v>
      </c>
      <c r="E22" s="5">
        <f>SUM(E21:E21)</f>
        <v>3</v>
      </c>
      <c r="F22" s="45"/>
      <c r="G22" s="12">
        <f>SUM(G21:G21)</f>
        <v>0</v>
      </c>
      <c r="H22" s="12">
        <f>SUM(H21:H21)</f>
        <v>3</v>
      </c>
      <c r="I22" s="14">
        <f>(G22/$E22)</f>
        <v>0</v>
      </c>
      <c r="J22" s="12">
        <f>SUM(J21:J21)</f>
        <v>0</v>
      </c>
      <c r="K22" s="12">
        <f>SUM(K21:K21)</f>
        <v>3</v>
      </c>
      <c r="L22" s="14">
        <f>(J22/$E22)</f>
        <v>0</v>
      </c>
      <c r="M22" s="12">
        <f>SUM(M21:M21)</f>
        <v>0</v>
      </c>
      <c r="N22" s="13">
        <f>SUM(N21:N21)</f>
        <v>3</v>
      </c>
      <c r="O22" s="14">
        <f>(M22/$E22)</f>
        <v>0</v>
      </c>
      <c r="P22" s="12">
        <f>SUM(P21:P21)</f>
        <v>0</v>
      </c>
      <c r="Q22" s="13">
        <f>SUM(Q21:Q21)</f>
        <v>3</v>
      </c>
      <c r="R22" s="14">
        <f>(P22/$E22)</f>
        <v>0</v>
      </c>
      <c r="S22" s="12">
        <f>SUM(S21:S21)</f>
        <v>1</v>
      </c>
      <c r="T22" s="13">
        <f>SUM(T21:T21)</f>
        <v>2</v>
      </c>
      <c r="U22" s="14">
        <f>(S22/$E22)</f>
        <v>0.33333333333333331</v>
      </c>
      <c r="V22" s="12">
        <f>SUM(V21:V21)</f>
        <v>0</v>
      </c>
      <c r="W22" s="12">
        <f>SUM(W21:W21)</f>
        <v>3</v>
      </c>
      <c r="X22" s="14">
        <f>(V22/$E22)</f>
        <v>0</v>
      </c>
      <c r="Y22" s="12">
        <f>SUM(Y21:Y21)</f>
        <v>0</v>
      </c>
      <c r="Z22" s="12">
        <f>SUM(Z21:Z21)</f>
        <v>3</v>
      </c>
      <c r="AA22" s="14">
        <f>(Y22/$E22)</f>
        <v>0</v>
      </c>
      <c r="AB22" s="12">
        <f>SUM(AB21:AB21)</f>
        <v>1</v>
      </c>
      <c r="AC22" s="13">
        <f>SUM(AC21:AC21)</f>
        <v>2</v>
      </c>
      <c r="AD22" s="14">
        <f>(AB22/$E22)</f>
        <v>0.33333333333333331</v>
      </c>
    </row>
    <row r="24" spans="1:30" ht="28.95" customHeight="1" thickBot="1">
      <c r="A24" s="101" t="s">
        <v>24</v>
      </c>
      <c r="B24" s="101"/>
      <c r="C24" s="101"/>
      <c r="D24" s="101"/>
      <c r="E24" s="30">
        <v>5</v>
      </c>
      <c r="F24" s="40"/>
      <c r="G24" s="102" t="str">
        <f>VLOOKUP(E24,'Capacity Measurements'!K$4:L$7041,2,FALSE)</f>
        <v>Drop Zone/Double Yellow</v>
      </c>
      <c r="H24" s="103"/>
      <c r="I24" s="103"/>
      <c r="J24" s="103"/>
      <c r="K24" s="103"/>
      <c r="L24" s="103"/>
      <c r="M24" s="103"/>
      <c r="N24" s="103"/>
      <c r="O24" s="103"/>
      <c r="P24" s="103"/>
      <c r="Q24" s="103"/>
      <c r="R24" s="103"/>
      <c r="S24" s="103"/>
      <c r="T24" s="103"/>
      <c r="U24" s="103"/>
      <c r="V24" s="102" t="s">
        <v>1</v>
      </c>
      <c r="W24" s="103"/>
      <c r="X24" s="103"/>
      <c r="Y24" s="103"/>
      <c r="Z24" s="103"/>
      <c r="AA24" s="103"/>
      <c r="AB24" s="103"/>
      <c r="AC24" s="103"/>
      <c r="AD24" s="103"/>
    </row>
    <row r="25" spans="1:30" ht="22.05" customHeight="1" thickBot="1">
      <c r="A25" s="104" t="s">
        <v>25</v>
      </c>
      <c r="B25" s="105" t="s">
        <v>26</v>
      </c>
      <c r="C25" s="105" t="s">
        <v>27</v>
      </c>
      <c r="D25" s="105" t="s">
        <v>28</v>
      </c>
      <c r="E25" s="105" t="s">
        <v>29</v>
      </c>
      <c r="F25" s="41"/>
      <c r="G25" s="93" t="str">
        <f>Methodology!$B$6</f>
        <v>Wednesday 29th April 2026</v>
      </c>
      <c r="H25" s="94"/>
      <c r="I25" s="94"/>
      <c r="J25" s="94"/>
      <c r="K25" s="94"/>
      <c r="L25" s="94"/>
      <c r="M25" s="94"/>
      <c r="N25" s="94"/>
      <c r="O25" s="94"/>
      <c r="P25" s="94"/>
      <c r="Q25" s="94"/>
      <c r="R25" s="94"/>
      <c r="S25" s="94"/>
      <c r="T25" s="94"/>
      <c r="U25" s="94"/>
      <c r="V25" s="93" t="s">
        <v>48</v>
      </c>
      <c r="W25" s="94"/>
      <c r="X25" s="94"/>
      <c r="Y25" s="94"/>
      <c r="Z25" s="94"/>
      <c r="AA25" s="94"/>
      <c r="AB25" s="94"/>
      <c r="AC25" s="94"/>
      <c r="AD25" s="94"/>
    </row>
    <row r="26" spans="1:30" ht="22.05" customHeight="1" thickBot="1">
      <c r="A26" s="104"/>
      <c r="B26" s="105"/>
      <c r="C26" s="105"/>
      <c r="D26" s="105"/>
      <c r="E26" s="105"/>
      <c r="F26" s="42"/>
      <c r="G26" s="95">
        <v>0.33333333333333331</v>
      </c>
      <c r="H26" s="96"/>
      <c r="I26" s="97"/>
      <c r="J26" s="95">
        <v>0.45833333333333331</v>
      </c>
      <c r="K26" s="96"/>
      <c r="L26" s="97"/>
      <c r="M26" s="95">
        <v>0.58333333333333337</v>
      </c>
      <c r="N26" s="96"/>
      <c r="O26" s="97"/>
      <c r="P26" s="95">
        <v>0.72916666666666663</v>
      </c>
      <c r="Q26" s="96"/>
      <c r="R26" s="97"/>
      <c r="S26" s="95">
        <v>0.83333333333333337</v>
      </c>
      <c r="T26" s="96"/>
      <c r="U26" s="97"/>
      <c r="V26" s="95">
        <v>0.45833333333333331</v>
      </c>
      <c r="W26" s="96"/>
      <c r="X26" s="97"/>
      <c r="Y26" s="95">
        <v>0.625</v>
      </c>
      <c r="Z26" s="96"/>
      <c r="AA26" s="97"/>
      <c r="AB26" s="95">
        <v>0.83333333333333337</v>
      </c>
      <c r="AC26" s="96"/>
      <c r="AD26" s="97"/>
    </row>
    <row r="27" spans="1:30" ht="115.05" customHeight="1" thickBot="1">
      <c r="A27" s="104"/>
      <c r="B27" s="105"/>
      <c r="C27" s="105"/>
      <c r="D27" s="105"/>
      <c r="E27" s="105"/>
      <c r="F27" s="42"/>
      <c r="G27" s="6" t="s">
        <v>30</v>
      </c>
      <c r="H27" s="7" t="s">
        <v>31</v>
      </c>
      <c r="I27" s="8" t="s">
        <v>32</v>
      </c>
      <c r="J27" s="6" t="s">
        <v>30</v>
      </c>
      <c r="K27" s="7" t="s">
        <v>31</v>
      </c>
      <c r="L27" s="8" t="s">
        <v>32</v>
      </c>
      <c r="M27" s="6" t="s">
        <v>30</v>
      </c>
      <c r="N27" s="7" t="s">
        <v>31</v>
      </c>
      <c r="O27" s="8" t="s">
        <v>32</v>
      </c>
      <c r="P27" s="6" t="s">
        <v>30</v>
      </c>
      <c r="Q27" s="7" t="s">
        <v>31</v>
      </c>
      <c r="R27" s="8" t="s">
        <v>32</v>
      </c>
      <c r="S27" s="6" t="s">
        <v>30</v>
      </c>
      <c r="T27" s="7" t="s">
        <v>31</v>
      </c>
      <c r="U27" s="8" t="s">
        <v>32</v>
      </c>
      <c r="V27" s="6" t="s">
        <v>30</v>
      </c>
      <c r="W27" s="7" t="s">
        <v>31</v>
      </c>
      <c r="X27" s="8" t="s">
        <v>32</v>
      </c>
      <c r="Y27" s="6" t="s">
        <v>30</v>
      </c>
      <c r="Z27" s="7" t="s">
        <v>31</v>
      </c>
      <c r="AA27" s="8" t="s">
        <v>32</v>
      </c>
      <c r="AB27" s="6" t="s">
        <v>30</v>
      </c>
      <c r="AC27" s="7" t="s">
        <v>31</v>
      </c>
      <c r="AD27" s="8" t="s">
        <v>32</v>
      </c>
    </row>
    <row r="28" spans="1:30" s="44" customFormat="1" ht="22.05" customHeight="1" thickBot="1">
      <c r="A28" s="1" t="s">
        <v>62</v>
      </c>
      <c r="B28" s="2">
        <f>SUMIFS('Capacity Measurements'!G:G, 'Capacity Measurements'!A:A,A28,'Capacity Measurements'!C:C, $F28)</f>
        <v>55</v>
      </c>
      <c r="C28" s="2">
        <f>B28/Methodology!B$9</f>
        <v>11</v>
      </c>
      <c r="D28" s="2">
        <f>SUMIFS('Capacity Measurements'!F:F, 'Capacity Measurements'!A:A,A28,'Capacity Measurements'!C:C, $F28)</f>
        <v>0</v>
      </c>
      <c r="E28" s="3">
        <f t="shared" ref="E28" si="36">C28+D28</f>
        <v>11</v>
      </c>
      <c r="F28" s="43" t="str">
        <f>G$24</f>
        <v>Drop Zone/Double Yellow</v>
      </c>
      <c r="G28" s="9">
        <v>0</v>
      </c>
      <c r="H28" s="10">
        <f t="shared" ref="H28" si="37">IF($E28-G28&lt;0, 0, $E28-G28)</f>
        <v>11</v>
      </c>
      <c r="I28" s="11">
        <f t="shared" ref="I28" si="38">(G28/$E28)</f>
        <v>0</v>
      </c>
      <c r="J28" s="9">
        <v>0</v>
      </c>
      <c r="K28" s="10">
        <f t="shared" ref="K28" si="39">IF($E28-J28&lt;0, 0, $E28-J28)</f>
        <v>11</v>
      </c>
      <c r="L28" s="11">
        <f t="shared" ref="L28" si="40">(J28/$E28)</f>
        <v>0</v>
      </c>
      <c r="M28" s="9">
        <v>1</v>
      </c>
      <c r="N28" s="10">
        <f t="shared" ref="N28" si="41">IF($E28-M28&lt;0, 0, $E28-M28)</f>
        <v>10</v>
      </c>
      <c r="O28" s="11">
        <f t="shared" ref="O28" si="42">(M28/$E28)</f>
        <v>9.0909090909090912E-2</v>
      </c>
      <c r="P28" s="9">
        <v>0</v>
      </c>
      <c r="Q28" s="10">
        <f t="shared" ref="Q28" si="43">IF($E28-P28&lt;0, 0, $E28-P28)</f>
        <v>11</v>
      </c>
      <c r="R28" s="11">
        <f t="shared" ref="R28" si="44">(P28/$E28)</f>
        <v>0</v>
      </c>
      <c r="S28" s="9">
        <v>2</v>
      </c>
      <c r="T28" s="10">
        <f t="shared" ref="T28" si="45">IF($E28-S28&lt;0, 0, $E28-S28)</f>
        <v>9</v>
      </c>
      <c r="U28" s="11">
        <f t="shared" ref="U28" si="46">(S28/$E28)</f>
        <v>0.18181818181818182</v>
      </c>
      <c r="V28" s="9">
        <v>0</v>
      </c>
      <c r="W28" s="10">
        <f t="shared" ref="W28" si="47">IF($E28-V28&lt;0, 0, $E28-V28)</f>
        <v>11</v>
      </c>
      <c r="X28" s="11">
        <f t="shared" ref="X28" si="48">(V28/$E28)</f>
        <v>0</v>
      </c>
      <c r="Y28" s="9">
        <v>0</v>
      </c>
      <c r="Z28" s="10">
        <f t="shared" ref="Z28" si="49">IF($E28-Y28&lt;0, 0, $E28-Y28)</f>
        <v>11</v>
      </c>
      <c r="AA28" s="11">
        <f t="shared" ref="AA28" si="50">(Y28/$E28)</f>
        <v>0</v>
      </c>
      <c r="AB28" s="9">
        <v>1</v>
      </c>
      <c r="AC28" s="10">
        <f t="shared" ref="AC28" si="51">IF($E28-AB28&lt;0, 0, $E28-AB28)</f>
        <v>10</v>
      </c>
      <c r="AD28" s="11">
        <f t="shared" ref="AD28" si="52">(AB28/$E28)</f>
        <v>9.0909090909090912E-2</v>
      </c>
    </row>
    <row r="29" spans="1:30" ht="22.05" customHeight="1" thickBot="1">
      <c r="A29" s="4" t="s">
        <v>33</v>
      </c>
      <c r="B29" s="5">
        <f>SUM(B28:B28)</f>
        <v>55</v>
      </c>
      <c r="C29" s="5">
        <f>SUM(C28:C28)</f>
        <v>11</v>
      </c>
      <c r="D29" s="5">
        <f>SUM(D28:D28)</f>
        <v>0</v>
      </c>
      <c r="E29" s="5">
        <f>SUM(E28:E28)</f>
        <v>11</v>
      </c>
      <c r="F29" s="45"/>
      <c r="G29" s="12">
        <f>SUM(G28:G28)</f>
        <v>0</v>
      </c>
      <c r="H29" s="12">
        <f>SUM(H28:H28)</f>
        <v>11</v>
      </c>
      <c r="I29" s="14">
        <f>(G29/$E29)</f>
        <v>0</v>
      </c>
      <c r="J29" s="12">
        <f>SUM(J28:J28)</f>
        <v>0</v>
      </c>
      <c r="K29" s="12">
        <f>SUM(K28:K28)</f>
        <v>11</v>
      </c>
      <c r="L29" s="14">
        <f>(J29/$E29)</f>
        <v>0</v>
      </c>
      <c r="M29" s="12">
        <f>SUM(M28:M28)</f>
        <v>1</v>
      </c>
      <c r="N29" s="13">
        <f>SUM(N28:N28)</f>
        <v>10</v>
      </c>
      <c r="O29" s="14">
        <f>(M29/$E29)</f>
        <v>9.0909090909090912E-2</v>
      </c>
      <c r="P29" s="12">
        <f>SUM(P28:P28)</f>
        <v>0</v>
      </c>
      <c r="Q29" s="13">
        <f>SUM(Q28:Q28)</f>
        <v>11</v>
      </c>
      <c r="R29" s="14">
        <f>(P29/$E29)</f>
        <v>0</v>
      </c>
      <c r="S29" s="12">
        <f>SUM(S28:S28)</f>
        <v>2</v>
      </c>
      <c r="T29" s="13">
        <f>SUM(T28:T28)</f>
        <v>9</v>
      </c>
      <c r="U29" s="14">
        <f>(S29/$E29)</f>
        <v>0.18181818181818182</v>
      </c>
      <c r="V29" s="12">
        <f>SUM(V28:V28)</f>
        <v>0</v>
      </c>
      <c r="W29" s="12">
        <f>SUM(W28:W28)</f>
        <v>11</v>
      </c>
      <c r="X29" s="14">
        <f>(V29/$E29)</f>
        <v>0</v>
      </c>
      <c r="Y29" s="12">
        <f>SUM(Y28:Y28)</f>
        <v>0</v>
      </c>
      <c r="Z29" s="12">
        <f>SUM(Z28:Z28)</f>
        <v>11</v>
      </c>
      <c r="AA29" s="14">
        <f>(Y29/$E29)</f>
        <v>0</v>
      </c>
      <c r="AB29" s="12">
        <f>SUM(AB28:AB28)</f>
        <v>1</v>
      </c>
      <c r="AC29" s="13">
        <f>SUM(AC28:AC28)</f>
        <v>10</v>
      </c>
      <c r="AD29" s="14">
        <f>(AB29/$E29)</f>
        <v>9.0909090909090912E-2</v>
      </c>
    </row>
    <row r="31" spans="1:30" ht="33" customHeight="1" thickBot="1">
      <c r="A31" s="15" t="s">
        <v>75</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row>
    <row r="32" spans="1:30" ht="22.05" customHeight="1" thickBot="1">
      <c r="A32" s="84" t="s">
        <v>34</v>
      </c>
      <c r="B32" s="85"/>
      <c r="C32" s="84" t="s">
        <v>35</v>
      </c>
      <c r="D32" s="90"/>
      <c r="E32" s="85"/>
      <c r="F32" s="47"/>
      <c r="G32" s="93" t="str">
        <f>Methodology!$B$6</f>
        <v>Wednesday 29th April 2026</v>
      </c>
      <c r="H32" s="94"/>
      <c r="I32" s="94"/>
      <c r="J32" s="94"/>
      <c r="K32" s="94"/>
      <c r="L32" s="94"/>
      <c r="M32" s="94"/>
      <c r="N32" s="94"/>
      <c r="O32" s="94"/>
      <c r="P32" s="94"/>
      <c r="Q32" s="94"/>
      <c r="R32" s="94"/>
      <c r="S32" s="94"/>
      <c r="T32" s="94"/>
      <c r="U32" s="94"/>
      <c r="V32" s="93" t="s">
        <v>48</v>
      </c>
      <c r="W32" s="94"/>
      <c r="X32" s="94"/>
      <c r="Y32" s="94"/>
      <c r="Z32" s="94"/>
      <c r="AA32" s="94"/>
      <c r="AB32" s="94"/>
      <c r="AC32" s="94"/>
      <c r="AD32" s="94"/>
    </row>
    <row r="33" spans="1:30" ht="22.05" customHeight="1" thickBot="1">
      <c r="A33" s="86"/>
      <c r="B33" s="87"/>
      <c r="C33" s="86"/>
      <c r="D33" s="91"/>
      <c r="E33" s="87"/>
      <c r="F33" s="47"/>
      <c r="G33" s="95">
        <v>0.33333333333333331</v>
      </c>
      <c r="H33" s="96"/>
      <c r="I33" s="97"/>
      <c r="J33" s="95">
        <v>0.45833333333333331</v>
      </c>
      <c r="K33" s="96"/>
      <c r="L33" s="97"/>
      <c r="M33" s="95">
        <v>0.58333333333333337</v>
      </c>
      <c r="N33" s="96"/>
      <c r="O33" s="97"/>
      <c r="P33" s="95">
        <v>0.72916666666666663</v>
      </c>
      <c r="Q33" s="96"/>
      <c r="R33" s="97"/>
      <c r="S33" s="95">
        <v>0.83333333333333337</v>
      </c>
      <c r="T33" s="96"/>
      <c r="U33" s="97"/>
      <c r="V33" s="95">
        <v>0.45833333333333331</v>
      </c>
      <c r="W33" s="96"/>
      <c r="X33" s="97"/>
      <c r="Y33" s="95">
        <v>0.625</v>
      </c>
      <c r="Z33" s="96"/>
      <c r="AA33" s="97"/>
      <c r="AB33" s="95">
        <v>0.83333333333333337</v>
      </c>
      <c r="AC33" s="96"/>
      <c r="AD33" s="97"/>
    </row>
    <row r="34" spans="1:30" ht="24" customHeight="1" thickBot="1">
      <c r="A34" s="88"/>
      <c r="B34" s="89"/>
      <c r="C34" s="88"/>
      <c r="D34" s="92"/>
      <c r="E34" s="89"/>
      <c r="F34" s="47"/>
      <c r="G34" s="98" t="s">
        <v>30</v>
      </c>
      <c r="H34" s="99"/>
      <c r="I34" s="100"/>
      <c r="J34" s="98" t="s">
        <v>30</v>
      </c>
      <c r="K34" s="99"/>
      <c r="L34" s="100"/>
      <c r="M34" s="98" t="s">
        <v>30</v>
      </c>
      <c r="N34" s="99"/>
      <c r="O34" s="100"/>
      <c r="P34" s="98" t="s">
        <v>30</v>
      </c>
      <c r="Q34" s="99"/>
      <c r="R34" s="100"/>
      <c r="S34" s="98" t="s">
        <v>30</v>
      </c>
      <c r="T34" s="99"/>
      <c r="U34" s="100"/>
      <c r="V34" s="98" t="s">
        <v>30</v>
      </c>
      <c r="W34" s="99"/>
      <c r="X34" s="100"/>
      <c r="Y34" s="98" t="s">
        <v>30</v>
      </c>
      <c r="Z34" s="99"/>
      <c r="AA34" s="100"/>
      <c r="AB34" s="98" t="s">
        <v>30</v>
      </c>
      <c r="AC34" s="99"/>
      <c r="AD34" s="100"/>
    </row>
    <row r="35" spans="1:30" s="44" customFormat="1" ht="22.05" customHeight="1" thickBot="1">
      <c r="A35" s="70" t="s">
        <v>76</v>
      </c>
      <c r="B35" s="71"/>
      <c r="C35" s="72" t="s">
        <v>77</v>
      </c>
      <c r="D35" s="73"/>
      <c r="E35" s="74"/>
      <c r="F35" s="48"/>
      <c r="G35" s="75">
        <v>2</v>
      </c>
      <c r="H35" s="76"/>
      <c r="I35" s="77"/>
      <c r="J35" s="75">
        <v>2</v>
      </c>
      <c r="K35" s="76"/>
      <c r="L35" s="77"/>
      <c r="M35" s="75">
        <v>1</v>
      </c>
      <c r="N35" s="76"/>
      <c r="O35" s="77"/>
      <c r="P35" s="75">
        <v>2</v>
      </c>
      <c r="Q35" s="76"/>
      <c r="R35" s="77"/>
      <c r="S35" s="75">
        <v>1</v>
      </c>
      <c r="T35" s="76"/>
      <c r="U35" s="77"/>
      <c r="V35" s="75">
        <v>2</v>
      </c>
      <c r="W35" s="76"/>
      <c r="X35" s="77"/>
      <c r="Y35" s="75">
        <v>1</v>
      </c>
      <c r="Z35" s="76"/>
      <c r="AA35" s="77"/>
      <c r="AB35" s="75">
        <v>1</v>
      </c>
      <c r="AC35" s="76"/>
      <c r="AD35" s="77"/>
    </row>
    <row r="36" spans="1:30" s="44" customFormat="1" ht="22.05" customHeight="1" thickBot="1">
      <c r="A36" s="70" t="s">
        <v>78</v>
      </c>
      <c r="B36" s="71"/>
      <c r="C36" s="72" t="s">
        <v>77</v>
      </c>
      <c r="D36" s="73"/>
      <c r="E36" s="74"/>
      <c r="F36" s="48"/>
      <c r="G36" s="75">
        <v>2</v>
      </c>
      <c r="H36" s="76"/>
      <c r="I36" s="77"/>
      <c r="J36" s="75">
        <v>2</v>
      </c>
      <c r="K36" s="76"/>
      <c r="L36" s="77"/>
      <c r="M36" s="75">
        <v>1</v>
      </c>
      <c r="N36" s="76"/>
      <c r="O36" s="77"/>
      <c r="P36" s="75">
        <v>2</v>
      </c>
      <c r="Q36" s="76"/>
      <c r="R36" s="77"/>
      <c r="S36" s="75">
        <v>2</v>
      </c>
      <c r="T36" s="76"/>
      <c r="U36" s="77"/>
      <c r="V36" s="75">
        <v>5</v>
      </c>
      <c r="W36" s="76"/>
      <c r="X36" s="77"/>
      <c r="Y36" s="75">
        <v>1</v>
      </c>
      <c r="Z36" s="76"/>
      <c r="AA36" s="77"/>
      <c r="AB36" s="75">
        <v>4</v>
      </c>
      <c r="AC36" s="76"/>
      <c r="AD36" s="77"/>
    </row>
    <row r="37" spans="1:30" s="44" customFormat="1" ht="22.05" customHeight="1" thickBot="1">
      <c r="A37" s="70" t="s">
        <v>79</v>
      </c>
      <c r="B37" s="71"/>
      <c r="C37" s="72" t="s">
        <v>77</v>
      </c>
      <c r="D37" s="73"/>
      <c r="E37" s="74"/>
      <c r="F37" s="48"/>
      <c r="G37" s="75">
        <v>5</v>
      </c>
      <c r="H37" s="76"/>
      <c r="I37" s="77"/>
      <c r="J37" s="75">
        <v>4</v>
      </c>
      <c r="K37" s="76"/>
      <c r="L37" s="77"/>
      <c r="M37" s="75">
        <v>4</v>
      </c>
      <c r="N37" s="76"/>
      <c r="O37" s="77"/>
      <c r="P37" s="75">
        <v>4</v>
      </c>
      <c r="Q37" s="76"/>
      <c r="R37" s="77"/>
      <c r="S37" s="75">
        <v>5</v>
      </c>
      <c r="T37" s="76"/>
      <c r="U37" s="77"/>
      <c r="V37" s="75">
        <v>3</v>
      </c>
      <c r="W37" s="76"/>
      <c r="X37" s="77"/>
      <c r="Y37" s="75">
        <v>2</v>
      </c>
      <c r="Z37" s="76"/>
      <c r="AA37" s="77"/>
      <c r="AB37" s="75">
        <v>4</v>
      </c>
      <c r="AC37" s="76"/>
      <c r="AD37" s="77"/>
    </row>
    <row r="38" spans="1:30" ht="22.05" customHeight="1" thickBot="1">
      <c r="A38" s="78" t="s">
        <v>33</v>
      </c>
      <c r="B38" s="79"/>
      <c r="C38" s="79"/>
      <c r="D38" s="79"/>
      <c r="E38" s="80"/>
      <c r="F38" s="49"/>
      <c r="G38" s="81">
        <v>0</v>
      </c>
      <c r="H38" s="82"/>
      <c r="I38" s="83"/>
      <c r="J38" s="81">
        <v>0</v>
      </c>
      <c r="K38" s="82"/>
      <c r="L38" s="83"/>
      <c r="M38" s="81">
        <v>0</v>
      </c>
      <c r="N38" s="82"/>
      <c r="O38" s="83"/>
      <c r="P38" s="81">
        <v>0</v>
      </c>
      <c r="Q38" s="82"/>
      <c r="R38" s="83"/>
      <c r="S38" s="81">
        <v>0</v>
      </c>
      <c r="T38" s="82"/>
      <c r="U38" s="83"/>
      <c r="V38" s="81">
        <v>0</v>
      </c>
      <c r="W38" s="82"/>
      <c r="X38" s="83"/>
      <c r="Y38" s="81">
        <v>0</v>
      </c>
      <c r="Z38" s="82"/>
      <c r="AA38" s="83"/>
      <c r="AB38" s="81">
        <v>0</v>
      </c>
      <c r="AC38" s="82"/>
      <c r="AD38" s="83"/>
    </row>
    <row r="42" spans="1:30">
      <c r="A42" s="18" t="s">
        <v>1</v>
      </c>
      <c r="V42" s="46" t="s">
        <v>1</v>
      </c>
      <c r="W42" s="46" t="s">
        <v>1</v>
      </c>
      <c r="Y42" s="18" t="s">
        <v>1</v>
      </c>
      <c r="AB42" s="18" t="s">
        <v>1</v>
      </c>
    </row>
    <row r="43" spans="1:30">
      <c r="A43" s="18" t="s">
        <v>1</v>
      </c>
      <c r="V43" s="46" t="s">
        <v>1</v>
      </c>
      <c r="Y43" s="18" t="s">
        <v>1</v>
      </c>
      <c r="AB43" s="18" t="s">
        <v>1</v>
      </c>
    </row>
  </sheetData>
  <mergeCells count="133">
    <mergeCell ref="V34:X34"/>
    <mergeCell ref="Y34:AA34"/>
    <mergeCell ref="AB34:AD34"/>
    <mergeCell ref="V38:X38"/>
    <mergeCell ref="Y38:AA38"/>
    <mergeCell ref="AB38:AD38"/>
    <mergeCell ref="V24:AD24"/>
    <mergeCell ref="V25:AD25"/>
    <mergeCell ref="V26:X26"/>
    <mergeCell ref="Y26:AA26"/>
    <mergeCell ref="AB26:AD26"/>
    <mergeCell ref="V32:AD32"/>
    <mergeCell ref="V33:X33"/>
    <mergeCell ref="Y33:AA33"/>
    <mergeCell ref="AB33:AD33"/>
    <mergeCell ref="AB37:AD37"/>
    <mergeCell ref="V10:AD10"/>
    <mergeCell ref="V11:AD11"/>
    <mergeCell ref="V12:X12"/>
    <mergeCell ref="Y12:AA12"/>
    <mergeCell ref="AB12:AD12"/>
    <mergeCell ref="V17:AD17"/>
    <mergeCell ref="V18:AD18"/>
    <mergeCell ref="V19:X19"/>
    <mergeCell ref="Y19:AA19"/>
    <mergeCell ref="AB19:AD19"/>
    <mergeCell ref="V3:AD3"/>
    <mergeCell ref="V4:AD4"/>
    <mergeCell ref="V5:X5"/>
    <mergeCell ref="Y5:AA5"/>
    <mergeCell ref="AB5:AD5"/>
    <mergeCell ref="A1:U1"/>
    <mergeCell ref="A2:I2"/>
    <mergeCell ref="A3:D3"/>
    <mergeCell ref="G3:U3"/>
    <mergeCell ref="A4:A6"/>
    <mergeCell ref="B4:B6"/>
    <mergeCell ref="C4:C6"/>
    <mergeCell ref="D4:D6"/>
    <mergeCell ref="E4:E6"/>
    <mergeCell ref="G4:U4"/>
    <mergeCell ref="G5:I5"/>
    <mergeCell ref="J5:L5"/>
    <mergeCell ref="M5:O5"/>
    <mergeCell ref="P5:R5"/>
    <mergeCell ref="S5:U5"/>
    <mergeCell ref="A10:D10"/>
    <mergeCell ref="G10:U10"/>
    <mergeCell ref="A11:A13"/>
    <mergeCell ref="B11:B13"/>
    <mergeCell ref="C11:C13"/>
    <mergeCell ref="D11:D13"/>
    <mergeCell ref="E11:E13"/>
    <mergeCell ref="G11:U11"/>
    <mergeCell ref="G12:I12"/>
    <mergeCell ref="J12:L12"/>
    <mergeCell ref="A17:D17"/>
    <mergeCell ref="G17:U17"/>
    <mergeCell ref="M12:O12"/>
    <mergeCell ref="P12:R12"/>
    <mergeCell ref="S12:U12"/>
    <mergeCell ref="S19:U19"/>
    <mergeCell ref="A18:A20"/>
    <mergeCell ref="B18:B20"/>
    <mergeCell ref="C18:C20"/>
    <mergeCell ref="D18:D20"/>
    <mergeCell ref="E18:E20"/>
    <mergeCell ref="G18:U18"/>
    <mergeCell ref="G19:I19"/>
    <mergeCell ref="J19:L19"/>
    <mergeCell ref="M19:O19"/>
    <mergeCell ref="P19:R19"/>
    <mergeCell ref="A24:D24"/>
    <mergeCell ref="G24:U24"/>
    <mergeCell ref="A25:A27"/>
    <mergeCell ref="B25:B27"/>
    <mergeCell ref="C25:C27"/>
    <mergeCell ref="D25:D27"/>
    <mergeCell ref="E25:E27"/>
    <mergeCell ref="G25:U25"/>
    <mergeCell ref="G26:I26"/>
    <mergeCell ref="J26:L26"/>
    <mergeCell ref="M26:O26"/>
    <mergeCell ref="P26:R26"/>
    <mergeCell ref="S26:U26"/>
    <mergeCell ref="A38:E38"/>
    <mergeCell ref="G38:I38"/>
    <mergeCell ref="J38:L38"/>
    <mergeCell ref="M38:O38"/>
    <mergeCell ref="P38:R38"/>
    <mergeCell ref="S38:U38"/>
    <mergeCell ref="A36:B36"/>
    <mergeCell ref="A32:B34"/>
    <mergeCell ref="C32:E34"/>
    <mergeCell ref="G32:U32"/>
    <mergeCell ref="G33:I33"/>
    <mergeCell ref="J33:L33"/>
    <mergeCell ref="M33:O33"/>
    <mergeCell ref="P33:R33"/>
    <mergeCell ref="G34:I34"/>
    <mergeCell ref="J34:L34"/>
    <mergeCell ref="M34:O34"/>
    <mergeCell ref="P34:R34"/>
    <mergeCell ref="S34:U34"/>
    <mergeCell ref="S33:U33"/>
    <mergeCell ref="C36:E36"/>
    <mergeCell ref="G36:I36"/>
    <mergeCell ref="J36:L36"/>
    <mergeCell ref="M36:O36"/>
    <mergeCell ref="P36:R36"/>
    <mergeCell ref="S36:U36"/>
    <mergeCell ref="V36:X36"/>
    <mergeCell ref="Y36:AA36"/>
    <mergeCell ref="AB36:AD36"/>
    <mergeCell ref="A35:B35"/>
    <mergeCell ref="C35:E35"/>
    <mergeCell ref="G35:I35"/>
    <mergeCell ref="J35:L35"/>
    <mergeCell ref="M35:O35"/>
    <mergeCell ref="P35:R35"/>
    <mergeCell ref="S35:U35"/>
    <mergeCell ref="V35:X35"/>
    <mergeCell ref="Y35:AA35"/>
    <mergeCell ref="AB35:AD35"/>
    <mergeCell ref="A37:B37"/>
    <mergeCell ref="C37:E37"/>
    <mergeCell ref="G37:I37"/>
    <mergeCell ref="J37:L37"/>
    <mergeCell ref="M37:O37"/>
    <mergeCell ref="P37:R37"/>
    <mergeCell ref="S37:U37"/>
    <mergeCell ref="V37:X37"/>
    <mergeCell ref="Y37:AA37"/>
  </mergeCells>
  <pageMargins left="0.25" right="0.25" top="0.75" bottom="0.75" header="0.3" footer="0.3"/>
  <pageSetup paperSize="9" scale="50" fitToHeight="0" orientation="portrait"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1"/>
  <sheetViews>
    <sheetView workbookViewId="0">
      <selection sqref="A1:H1"/>
    </sheetView>
  </sheetViews>
  <sheetFormatPr defaultColWidth="10.796875" defaultRowHeight="15.6"/>
  <cols>
    <col min="1" max="1" width="22" style="39" customWidth="1"/>
    <col min="2" max="2" width="12" style="39" customWidth="1"/>
    <col min="3" max="3" width="72.69921875" style="39" customWidth="1"/>
    <col min="4" max="4" width="8.19921875" style="39" customWidth="1"/>
    <col min="5" max="5" width="12.796875" style="39" customWidth="1"/>
    <col min="6" max="6" width="14.296875" style="39" customWidth="1"/>
    <col min="7" max="7" width="14.5" style="39" customWidth="1"/>
    <col min="8" max="8" width="8.69921875" style="31" customWidth="1"/>
    <col min="9" max="9" width="2.19921875" style="18" customWidth="1"/>
    <col min="10" max="10" width="23.19921875" style="18" customWidth="1"/>
    <col min="11" max="11" width="19.19921875" style="31" customWidth="1"/>
    <col min="12" max="12" width="46.296875" style="18" customWidth="1"/>
    <col min="13" max="13" width="29.5" style="18" customWidth="1"/>
    <col min="14" max="16384" width="10.796875" style="18"/>
  </cols>
  <sheetData>
    <row r="1" spans="1:12" ht="34.049999999999997" customHeight="1">
      <c r="A1" s="114" t="s">
        <v>36</v>
      </c>
      <c r="B1" s="114"/>
      <c r="C1" s="114"/>
      <c r="D1" s="114"/>
      <c r="E1" s="114"/>
      <c r="F1" s="114"/>
      <c r="G1" s="114"/>
      <c r="H1" s="114"/>
    </row>
    <row r="2" spans="1:12" ht="25.95" customHeight="1" thickBot="1">
      <c r="A2" s="117" t="s">
        <v>37</v>
      </c>
      <c r="B2" s="117"/>
      <c r="C2" s="117"/>
      <c r="D2" s="117"/>
      <c r="E2" s="117"/>
      <c r="F2" s="117"/>
      <c r="G2" s="117"/>
      <c r="H2" s="117"/>
    </row>
    <row r="3" spans="1:12" ht="75" customHeight="1" thickBot="1">
      <c r="A3" s="24" t="s">
        <v>25</v>
      </c>
      <c r="B3" s="24" t="s">
        <v>38</v>
      </c>
      <c r="C3" s="24" t="s">
        <v>39</v>
      </c>
      <c r="D3" s="24" t="s">
        <v>40</v>
      </c>
      <c r="E3" s="24" t="s">
        <v>41</v>
      </c>
      <c r="F3" s="24" t="s">
        <v>42</v>
      </c>
      <c r="G3" s="24" t="s">
        <v>43</v>
      </c>
      <c r="H3" s="24" t="s">
        <v>29</v>
      </c>
      <c r="J3" s="32" t="s">
        <v>44</v>
      </c>
      <c r="K3" s="32" t="s">
        <v>45</v>
      </c>
      <c r="L3" s="32" t="s">
        <v>46</v>
      </c>
    </row>
    <row r="4" spans="1:12" s="33" customFormat="1" ht="28.95" customHeight="1" thickBot="1">
      <c r="A4" s="25" t="s">
        <v>53</v>
      </c>
      <c r="B4" s="25" t="s">
        <v>54</v>
      </c>
      <c r="C4" s="25" t="s">
        <v>55</v>
      </c>
      <c r="D4" s="25">
        <v>56.1</v>
      </c>
      <c r="E4" s="25"/>
      <c r="F4" s="25"/>
      <c r="G4" s="26">
        <f>IF(E4="",FLOOR(D4,Methodology!B$9),"")</f>
        <v>55</v>
      </c>
      <c r="H4" s="26">
        <f>IF(G4&lt;&gt;"",(G4/Methodology!B$9),(F4))</f>
        <v>11</v>
      </c>
      <c r="J4" s="34" t="str">
        <f t="array" ref="J4">IFERROR(INDEX($A$4:$A$39041, MATCH(0,COUNTIF($J$3:J3, $A$4:$A$39041), 0)),"")</f>
        <v>Wellington Road</v>
      </c>
      <c r="K4" s="35"/>
      <c r="L4" s="36" t="str">
        <f t="array" ref="L4">IFERROR(INDEX($C$4:$C$39041, MATCH(0,COUNTIF($L$3:L3, $C$4:$C$3041), 0)),"")</f>
        <v>Double Yellow Lines</v>
      </c>
    </row>
    <row r="5" spans="1:12" s="33" customFormat="1" ht="28.95" customHeight="1" thickBot="1">
      <c r="A5" s="25" t="s">
        <v>53</v>
      </c>
      <c r="B5" s="25" t="s">
        <v>56</v>
      </c>
      <c r="C5" s="25" t="s">
        <v>55</v>
      </c>
      <c r="D5" s="25">
        <v>90.8</v>
      </c>
      <c r="E5" s="25"/>
      <c r="F5" s="25"/>
      <c r="G5" s="26">
        <f>IF(E5="",FLOOR(D5,Methodology!B$9),"")</f>
        <v>90</v>
      </c>
      <c r="H5" s="26">
        <f>IF(G5&lt;&gt;"",(G5/Methodology!B$9),(F5))</f>
        <v>18</v>
      </c>
      <c r="J5" s="34" t="str">
        <f t="array" ref="J5">IFERROR(INDEX($A$4:$A$39041, MATCH(0,COUNTIF($J$3:J4, $A$4:$A$39041), 0)),"")</f>
        <v>Station Road</v>
      </c>
      <c r="K5" s="35" t="s">
        <v>1</v>
      </c>
      <c r="L5" s="36" t="str">
        <f t="array" ref="L5">IFERROR(INDEX($C$4:$C$39041, MATCH(0,COUNTIF($L$3:L4, $C$4:$C$3041), 0)),"")</f>
        <v>Junction</v>
      </c>
    </row>
    <row r="6" spans="1:12" s="33" customFormat="1" ht="28.95" customHeight="1" thickBot="1">
      <c r="A6" s="25" t="s">
        <v>53</v>
      </c>
      <c r="B6" s="25" t="s">
        <v>56</v>
      </c>
      <c r="C6" s="25" t="s">
        <v>55</v>
      </c>
      <c r="D6" s="25">
        <v>84.3</v>
      </c>
      <c r="E6" s="25"/>
      <c r="F6" s="25"/>
      <c r="G6" s="26">
        <f>IF(E6="",FLOOR(D6,Methodology!B$9),"")</f>
        <v>80</v>
      </c>
      <c r="H6" s="26">
        <f>IF(G6&lt;&gt;"",(G6/Methodology!B$9),(F6))</f>
        <v>16</v>
      </c>
      <c r="J6" s="34" t="str">
        <f t="array" ref="J6">IFERROR(INDEX($A$4:$A$39041, MATCH(0,COUNTIF($J$3:J5, $A$4:$A$39041), 0)),"")</f>
        <v>Station Approach</v>
      </c>
      <c r="K6" s="35" t="s">
        <v>1</v>
      </c>
      <c r="L6" s="36" t="str">
        <f t="array" ref="L6">IFERROR(INDEX($C$4:$C$39041, MATCH(0,COUNTIF($L$3:L5, $C$4:$C$3041), 0)),"")</f>
        <v>Access (Car Park)</v>
      </c>
    </row>
    <row r="7" spans="1:12" s="33" customFormat="1" ht="28.95" customHeight="1" thickBot="1">
      <c r="A7" s="25" t="s">
        <v>53</v>
      </c>
      <c r="B7" s="25" t="s">
        <v>56</v>
      </c>
      <c r="C7" s="25" t="s">
        <v>60</v>
      </c>
      <c r="D7" s="25" t="s">
        <v>1</v>
      </c>
      <c r="E7" s="25"/>
      <c r="F7" s="25"/>
      <c r="G7" s="26" t="e">
        <f>IF(E7="",FLOOR(D7,Methodology!B$9),"")</f>
        <v>#VALUE!</v>
      </c>
      <c r="H7" s="26" t="e">
        <f>IF(G7&lt;&gt;"",(G7/Methodology!B$9),(F7))</f>
        <v>#VALUE!</v>
      </c>
      <c r="J7" s="34" t="str">
        <f t="array" ref="J7">IFERROR(INDEX($A$4:$A$39041, MATCH(0,COUNTIF($J$3:J6, $A$4:$A$39041), 0)),"")</f>
        <v>Barkham Road</v>
      </c>
      <c r="K7" s="35" t="s">
        <v>1</v>
      </c>
      <c r="L7" s="36" t="str">
        <f t="array" ref="L7">IFERROR(INDEX($C$4:$C$39041, MATCH(0,COUNTIF($L$3:L6, $C$4:$C$3041), 0)),"")</f>
        <v>White Zig Zag Lines</v>
      </c>
    </row>
    <row r="8" spans="1:12" s="33" customFormat="1" ht="28.95" customHeight="1" thickBot="1">
      <c r="A8" s="25" t="s">
        <v>53</v>
      </c>
      <c r="B8" s="25" t="s">
        <v>56</v>
      </c>
      <c r="C8" s="25" t="s">
        <v>55</v>
      </c>
      <c r="D8" s="25">
        <v>80.2</v>
      </c>
      <c r="E8" s="25"/>
      <c r="F8" s="25"/>
      <c r="G8" s="26">
        <f>IF(E8="",FLOOR(D8,Methodology!B$9),"")</f>
        <v>80</v>
      </c>
      <c r="H8" s="26">
        <f>IF(G8&lt;&gt;"",(G8/Methodology!B$9),(F8))</f>
        <v>16</v>
      </c>
      <c r="J8" s="34" t="str">
        <f t="array" ref="J8">IFERROR(INDEX($A$4:$A$39041, MATCH(0,COUNTIF($J$3:J7, $A$4:$A$39041), 0)),"")</f>
        <v>Oxford Road</v>
      </c>
      <c r="K8" s="35" t="s">
        <v>1</v>
      </c>
      <c r="L8" s="36" t="str">
        <f t="array" ref="L8">IFERROR(INDEX($C$4:$C$39041, MATCH(0,COUNTIF($L$3:L7, $C$4:$C$3041), 0)),"")</f>
        <v>Car Park Entrance</v>
      </c>
    </row>
    <row r="9" spans="1:12" s="33" customFormat="1" ht="28.95" customHeight="1" thickBot="1">
      <c r="A9" s="25" t="s">
        <v>61</v>
      </c>
      <c r="B9" s="25" t="s">
        <v>57</v>
      </c>
      <c r="C9" s="25" t="s">
        <v>55</v>
      </c>
      <c r="D9" s="25">
        <v>100.5</v>
      </c>
      <c r="E9" s="25"/>
      <c r="F9" s="25"/>
      <c r="G9" s="26">
        <f>IF(E9="",FLOOR(D9,Methodology!B$9),"")</f>
        <v>100</v>
      </c>
      <c r="H9" s="26">
        <f>IF(G9&lt;&gt;"",(G9/Methodology!B$9),(F9))</f>
        <v>20</v>
      </c>
      <c r="J9" s="34" t="str">
        <f t="array" ref="J9">IFERROR(INDEX($A$4:$A$39041, MATCH(0,COUNTIF($J$3:J8, $A$4:$A$39041), 0)),"")</f>
        <v>Outfield Crescent</v>
      </c>
      <c r="K9" s="35">
        <v>5</v>
      </c>
      <c r="L9" s="36" t="str">
        <f t="array" ref="L9">IFERROR(INDEX($C$4:$C$39041, MATCH(0,COUNTIF($L$3:L8, $C$4:$C$3041), 0)),"")</f>
        <v>Drop Zone/Double Yellow</v>
      </c>
    </row>
    <row r="10" spans="1:12" s="33" customFormat="1" ht="28.95" customHeight="1" thickBot="1">
      <c r="A10" s="25" t="s">
        <v>61</v>
      </c>
      <c r="B10" s="25" t="s">
        <v>59</v>
      </c>
      <c r="C10" s="25" t="s">
        <v>55</v>
      </c>
      <c r="D10" s="25">
        <v>101.4</v>
      </c>
      <c r="E10" s="25"/>
      <c r="F10" s="25"/>
      <c r="G10" s="26">
        <f>IF(E10="",FLOOR(D10,Methodology!B$9),"")</f>
        <v>100</v>
      </c>
      <c r="H10" s="26">
        <f>IF(G10&lt;&gt;"",(G10/Methodology!B$9),(F10))</f>
        <v>20</v>
      </c>
      <c r="J10" s="34">
        <f t="array" ref="J10">IFERROR(INDEX($A$4:$A$39041, MATCH(0,COUNTIF($J$3:J9, $A$4:$A$39041), 0)),"")</f>
        <v>0</v>
      </c>
      <c r="K10" s="35" t="s">
        <v>1</v>
      </c>
      <c r="L10" s="36" t="str">
        <f t="array" ref="L10">IFERROR(INDEX($C$4:$C$39041, MATCH(0,COUNTIF($L$3:L9, $C$4:$C$3041), 0)),"")</f>
        <v>Level Crossing</v>
      </c>
    </row>
    <row r="11" spans="1:12" s="33" customFormat="1" ht="28.95" customHeight="1" thickBot="1">
      <c r="A11" s="25" t="s">
        <v>62</v>
      </c>
      <c r="B11" s="25" t="s">
        <v>56</v>
      </c>
      <c r="C11" s="25" t="s">
        <v>55</v>
      </c>
      <c r="D11" s="25">
        <v>72.5</v>
      </c>
      <c r="E11" s="25"/>
      <c r="F11" s="25"/>
      <c r="G11" s="26">
        <f>IF(E11="",FLOOR(D11,Methodology!B$9),"")</f>
        <v>70</v>
      </c>
      <c r="H11" s="26">
        <f>IF(G11&lt;&gt;"",(G11/Methodology!B$9),(F11))</f>
        <v>14</v>
      </c>
      <c r="J11" s="34" t="str">
        <f t="array" ref="J11">IFERROR(INDEX($A$4:$A$39041, MATCH(0,COUNTIF($J$3:J10, $A$4:$A$39041), 0)),"")</f>
        <v/>
      </c>
      <c r="K11" s="35">
        <v>2</v>
      </c>
      <c r="L11" s="36" t="str">
        <f t="array" ref="L11">IFERROR(INDEX($C$4:$C$39041, MATCH(0,COUNTIF($L$3:L10, $C$4:$C$3041), 0)),"")</f>
        <v>Parking - Mon-Sat 8am-6pm Resident Permit Holders Only or Waiting Limited to 2 Hours - Return Prohibited for 1 Hour</v>
      </c>
    </row>
    <row r="12" spans="1:12" s="33" customFormat="1" ht="28.95" customHeight="1" thickBot="1">
      <c r="A12" s="25" t="s">
        <v>62</v>
      </c>
      <c r="B12" s="25" t="s">
        <v>56</v>
      </c>
      <c r="C12" s="25" t="s">
        <v>63</v>
      </c>
      <c r="D12" s="25">
        <v>9</v>
      </c>
      <c r="E12" s="25"/>
      <c r="F12" s="25"/>
      <c r="G12" s="26">
        <f>IF(E12="",FLOOR(D12,Methodology!B$9),"")</f>
        <v>5</v>
      </c>
      <c r="H12" s="26">
        <f>IF(G12&lt;&gt;"",(G12/Methodology!B$9),(F12))</f>
        <v>1</v>
      </c>
      <c r="J12" s="34" t="str">
        <f t="array" ref="J12">IFERROR(INDEX($A$4:$A$39041, MATCH(0,COUNTIF($J$3:J11, $A$4:$A$39041), 0)),"")</f>
        <v/>
      </c>
      <c r="K12" s="35">
        <v>3</v>
      </c>
      <c r="L12" s="36" t="str">
        <f t="array" ref="L12">IFERROR(INDEX($C$4:$C$39041, MATCH(0,COUNTIF($L$3:L11, $C$4:$C$3041), 0)),"")</f>
        <v>Parking - Mon-Sat 8am-6pm -- 30 minutes No return within 30 minutes</v>
      </c>
    </row>
    <row r="13" spans="1:12" s="33" customFormat="1" ht="28.95" customHeight="1" thickBot="1">
      <c r="A13" s="25" t="s">
        <v>62</v>
      </c>
      <c r="B13" s="25" t="s">
        <v>56</v>
      </c>
      <c r="C13" s="25" t="s">
        <v>64</v>
      </c>
      <c r="D13" s="25">
        <v>46.8</v>
      </c>
      <c r="E13" s="25"/>
      <c r="F13" s="25"/>
      <c r="G13" s="26">
        <f>IF(E13="",FLOOR(D13,Methodology!B$9),"")</f>
        <v>45</v>
      </c>
      <c r="H13" s="26">
        <f>IF(G13&lt;&gt;"",(G13/Methodology!B$9),(F13))</f>
        <v>9</v>
      </c>
      <c r="J13" s="34" t="str">
        <f t="array" ref="J13">IFERROR(INDEX($A$4:$A$39041, MATCH(0,COUNTIF($J$3:J12, $A$4:$A$39041), 0)),"")</f>
        <v/>
      </c>
      <c r="K13" s="35" t="s">
        <v>1</v>
      </c>
      <c r="L13" s="36" t="str">
        <f t="array" ref="L13">IFERROR(INDEX($C$4:$C$39041, MATCH(0,COUNTIF($L$3:L12, $C$4:$C$3041), 0)),"")</f>
        <v>Crossover</v>
      </c>
    </row>
    <row r="14" spans="1:12" s="33" customFormat="1" ht="28.95" customHeight="1" thickBot="1">
      <c r="A14" s="25" t="s">
        <v>62</v>
      </c>
      <c r="B14" s="25" t="s">
        <v>54</v>
      </c>
      <c r="C14" s="25" t="s">
        <v>65</v>
      </c>
      <c r="D14" s="25">
        <v>10.9</v>
      </c>
      <c r="E14" s="25"/>
      <c r="F14" s="25"/>
      <c r="G14" s="26">
        <f>IF(E14="",FLOOR(D14,Methodology!B$9),"")</f>
        <v>10</v>
      </c>
      <c r="H14" s="26">
        <f>IF(G14&lt;&gt;"",(G14/Methodology!B$9),(F14))</f>
        <v>2</v>
      </c>
      <c r="J14" s="37" t="str">
        <f t="array" ref="J14">IFERROR(INDEX($A$4:$A$39041, MATCH(0,COUNTIF($J$3:J13, $A$4:$A$39041), 0)),"")</f>
        <v/>
      </c>
      <c r="K14" s="35">
        <v>4</v>
      </c>
      <c r="L14" s="36" t="str">
        <f t="array" ref="L14">IFERROR(INDEX($C$4:$C$39041, MATCH(0,COUNTIF($L$3:L13, $C$4:$C$3041), 0)),"")</f>
        <v>Parking - 6am - 10pm - 2 Hours - No Return within 1 Hour</v>
      </c>
    </row>
    <row r="15" spans="1:12" s="33" customFormat="1" ht="28.95" customHeight="1" thickBot="1">
      <c r="A15" s="25" t="s">
        <v>62</v>
      </c>
      <c r="B15" s="25" t="s">
        <v>54</v>
      </c>
      <c r="C15" s="25" t="s">
        <v>55</v>
      </c>
      <c r="D15" s="25">
        <v>2.5</v>
      </c>
      <c r="E15" s="25"/>
      <c r="F15" s="25"/>
      <c r="G15" s="26">
        <f>IF(E15="",FLOOR(D15,Methodology!B$9),"")</f>
        <v>0</v>
      </c>
      <c r="H15" s="26">
        <f>IF(G15&lt;&gt;"",(G15/Methodology!B$9),(F15))</f>
        <v>0</v>
      </c>
      <c r="J15" s="37" t="str">
        <f t="array" ref="J15">IFERROR(INDEX($A$4:$A$39041, MATCH(0,COUNTIF($J$3:J14, $A$4:$A$39041), 0)),"")</f>
        <v/>
      </c>
      <c r="K15" s="35" t="s">
        <v>1</v>
      </c>
      <c r="L15" s="36">
        <f t="array" ref="L15">IFERROR(INDEX($C$4:$C$39041, MATCH(0,COUNTIF($L$3:L14, $C$4:$C$3041), 0)),"")</f>
        <v>0</v>
      </c>
    </row>
    <row r="16" spans="1:12" s="33" customFormat="1" ht="28.95" customHeight="1" thickBot="1">
      <c r="A16" s="25" t="s">
        <v>62</v>
      </c>
      <c r="B16" s="25" t="s">
        <v>54</v>
      </c>
      <c r="C16" s="25" t="s">
        <v>64</v>
      </c>
      <c r="D16" s="25">
        <v>40.6</v>
      </c>
      <c r="E16" s="25"/>
      <c r="F16" s="25"/>
      <c r="G16" s="26">
        <f>IF(E16="",FLOOR(D16,Methodology!B$9),"")</f>
        <v>40</v>
      </c>
      <c r="H16" s="26">
        <f>IF(G16&lt;&gt;"",(G16/Methodology!B$9),(F16))</f>
        <v>8</v>
      </c>
      <c r="J16" s="37" t="str">
        <f t="array" ref="J16">IFERROR(INDEX($A$4:$A$39041, MATCH(0,COUNTIF($J$3:J15, $A$4:$A$39041), 0)),"")</f>
        <v/>
      </c>
      <c r="K16" s="35" t="s">
        <v>1</v>
      </c>
      <c r="L16" s="36" t="str">
        <f t="array" ref="L16">IFERROR(INDEX($C$4:$C$39041, MATCH(0,COUNTIF($L$3:L15, $C$4:$C$3041), 0)),"")</f>
        <v/>
      </c>
    </row>
    <row r="17" spans="1:12" s="33" customFormat="1" ht="28.95" customHeight="1" thickBot="1">
      <c r="A17" s="25" t="s">
        <v>62</v>
      </c>
      <c r="B17" s="25" t="s">
        <v>54</v>
      </c>
      <c r="C17" s="25" t="s">
        <v>55</v>
      </c>
      <c r="D17" s="25">
        <v>2.1</v>
      </c>
      <c r="E17" s="25"/>
      <c r="F17" s="25"/>
      <c r="G17" s="26">
        <f>IF(E17="",FLOOR(D17,Methodology!B$9),"")</f>
        <v>0</v>
      </c>
      <c r="H17" s="26">
        <f>IF(G17&lt;&gt;"",(G17/Methodology!B$9),(F17))</f>
        <v>0</v>
      </c>
      <c r="I17" s="38"/>
      <c r="J17" s="37" t="str">
        <f t="array" ref="J17">IFERROR(INDEX($A$4:$A$39041, MATCH(0,COUNTIF($J$3:J16, $A$4:$A$39041), 0)),"")</f>
        <v/>
      </c>
      <c r="K17" s="35"/>
      <c r="L17" s="36" t="str">
        <f t="array" ref="L17">IFERROR(INDEX($C$4:$C$39041, MATCH(0,COUNTIF($L$3:L16, $C$4:$C$3041), 0)),"")</f>
        <v/>
      </c>
    </row>
    <row r="18" spans="1:12" s="33" customFormat="1" ht="28.95" customHeight="1" thickBot="1">
      <c r="A18" s="25" t="s">
        <v>62</v>
      </c>
      <c r="B18" s="25" t="s">
        <v>54</v>
      </c>
      <c r="C18" s="25" t="s">
        <v>66</v>
      </c>
      <c r="D18" s="25">
        <v>55.6</v>
      </c>
      <c r="E18" s="25"/>
      <c r="F18" s="25"/>
      <c r="G18" s="26">
        <f>IF(E18="",FLOOR(D18,Methodology!B$9),"")</f>
        <v>55</v>
      </c>
      <c r="H18" s="26">
        <f>IF(G18&lt;&gt;"",(G18/Methodology!B$9),(F18))</f>
        <v>11</v>
      </c>
      <c r="I18" s="38"/>
      <c r="J18" s="37" t="str">
        <f t="array" ref="J18">IFERROR(INDEX($A$4:$A$39041, MATCH(0,COUNTIF($J$3:J17, $A$4:$A$39041), 0)),"")</f>
        <v/>
      </c>
      <c r="K18" s="35"/>
      <c r="L18" s="36" t="str">
        <f t="array" ref="L18">IFERROR(INDEX($C$4:$C$39041, MATCH(0,COUNTIF($L$3:L17, $C$4:$C$3041), 0)),"")</f>
        <v/>
      </c>
    </row>
    <row r="19" spans="1:12" s="33" customFormat="1" ht="28.95" customHeight="1" thickBot="1">
      <c r="A19" s="25" t="s">
        <v>62</v>
      </c>
      <c r="B19" s="25" t="s">
        <v>54</v>
      </c>
      <c r="C19" s="25" t="s">
        <v>55</v>
      </c>
      <c r="D19" s="25">
        <v>20.8</v>
      </c>
      <c r="E19" s="25"/>
      <c r="F19" s="25"/>
      <c r="G19" s="26">
        <f>IF(E19="",FLOOR(D19,Methodology!B$9),"")</f>
        <v>20</v>
      </c>
      <c r="H19" s="26">
        <f>IF(G19&lt;&gt;"",(G19/Methodology!B$9),(F19))</f>
        <v>4</v>
      </c>
      <c r="I19" s="38"/>
      <c r="J19" s="37" t="str">
        <f t="array" ref="J19">IFERROR(INDEX($A$4:$A$39041, MATCH(0,COUNTIF($J$3:J18, $A$4:$A$39041), 0)),"")</f>
        <v/>
      </c>
      <c r="K19" s="35" t="s">
        <v>1</v>
      </c>
      <c r="L19" s="36" t="str">
        <f t="array" ref="L19">IFERROR(INDEX($C$4:$C$39041, MATCH(0,COUNTIF($L$3:L18, $C$4:$C$3041), 0)),"")</f>
        <v/>
      </c>
    </row>
    <row r="20" spans="1:12" s="33" customFormat="1" ht="28.95" customHeight="1" thickBot="1">
      <c r="A20" s="25" t="s">
        <v>67</v>
      </c>
      <c r="B20" s="25" t="s">
        <v>59</v>
      </c>
      <c r="C20" s="25" t="s">
        <v>55</v>
      </c>
      <c r="D20" s="25">
        <v>7.4</v>
      </c>
      <c r="E20" s="25"/>
      <c r="F20" s="25"/>
      <c r="G20" s="26">
        <f>IF(E20="",FLOOR(D20,Methodology!B$9),"")</f>
        <v>5</v>
      </c>
      <c r="H20" s="26">
        <f>IF(G20&lt;&gt;"",(G20/Methodology!B$9),(F20))</f>
        <v>1</v>
      </c>
      <c r="I20" s="38"/>
      <c r="J20" s="37" t="str">
        <f t="array" ref="J20">IFERROR(INDEX($A$4:$A$39041, MATCH(0,COUNTIF($J$3:J19, $A$4:$A$39041), 0)),"")</f>
        <v/>
      </c>
      <c r="K20" s="35"/>
      <c r="L20" s="36" t="str">
        <f t="array" ref="L20">IFERROR(INDEX($C$4:$C$39041, MATCH(0,COUNTIF($L$3:L19, $C$4:$C$3041), 0)),"")</f>
        <v/>
      </c>
    </row>
    <row r="21" spans="1:12" s="33" customFormat="1" ht="28.95" customHeight="1" thickBot="1">
      <c r="A21" s="25" t="s">
        <v>67</v>
      </c>
      <c r="B21" s="25" t="s">
        <v>59</v>
      </c>
      <c r="C21" s="25" t="s">
        <v>68</v>
      </c>
      <c r="D21" s="25">
        <v>18.899999999999999</v>
      </c>
      <c r="E21" s="25"/>
      <c r="F21" s="25"/>
      <c r="G21" s="26">
        <f>IF(E21="",FLOOR(D21,Methodology!B$9),"")</f>
        <v>15</v>
      </c>
      <c r="H21" s="26">
        <f>IF(G21&lt;&gt;"",(G21/Methodology!B$9),(F21))</f>
        <v>3</v>
      </c>
      <c r="I21" s="38"/>
      <c r="J21" s="37" t="str">
        <f t="array" ref="J21">IFERROR(INDEX($A$4:$A$39041, MATCH(0,COUNTIF($J$3:J20, $A$4:$A$39041), 0)),"")</f>
        <v/>
      </c>
      <c r="K21" s="35" t="s">
        <v>1</v>
      </c>
      <c r="L21" s="36" t="str">
        <f t="array" ref="L21">IFERROR(INDEX($C$4:$C$39041, MATCH(0,COUNTIF($L$3:L20, $C$4:$C$3041), 0)),"")</f>
        <v/>
      </c>
    </row>
    <row r="22" spans="1:12" s="33" customFormat="1" ht="28.95" customHeight="1" thickBot="1">
      <c r="A22" s="25" t="s">
        <v>67</v>
      </c>
      <c r="B22" s="25" t="s">
        <v>59</v>
      </c>
      <c r="C22" s="25" t="s">
        <v>55</v>
      </c>
      <c r="D22" s="25">
        <v>1.2</v>
      </c>
      <c r="E22" s="25"/>
      <c r="F22" s="25"/>
      <c r="G22" s="26">
        <f>IF(E22="",FLOOR(D22,Methodology!B$9),"")</f>
        <v>0</v>
      </c>
      <c r="H22" s="26">
        <f>IF(G22&lt;&gt;"",(G22/Methodology!B$9),(F22))</f>
        <v>0</v>
      </c>
      <c r="I22" s="38"/>
      <c r="J22" s="37" t="str">
        <f t="array" ref="J22">IFERROR(INDEX($A$4:$A$39041, MATCH(0,COUNTIF($J$3:J21, $A$4:$A$39041), 0)),"")</f>
        <v/>
      </c>
      <c r="K22" s="35"/>
      <c r="L22" s="36" t="str">
        <f t="array" ref="L22">IFERROR(INDEX($C$4:$C$39041, MATCH(0,COUNTIF($L$3:L21, $C$4:$C$3041), 0)),"")</f>
        <v/>
      </c>
    </row>
    <row r="23" spans="1:12" s="33" customFormat="1" ht="28.95" customHeight="1" thickBot="1">
      <c r="A23" s="25" t="s">
        <v>69</v>
      </c>
      <c r="B23" s="25" t="s">
        <v>56</v>
      </c>
      <c r="C23" s="25" t="s">
        <v>55</v>
      </c>
      <c r="D23" s="25">
        <v>40.9</v>
      </c>
      <c r="E23" s="25"/>
      <c r="F23" s="25"/>
      <c r="G23" s="26" t="s">
        <v>1</v>
      </c>
      <c r="H23" s="26">
        <v>0</v>
      </c>
      <c r="I23" s="38"/>
      <c r="J23" s="37" t="str">
        <f t="array" ref="J23">IFERROR(INDEX($A$4:$A$39041, MATCH(0,COUNTIF($J$3:J22, $A$4:$A$39041), 0)),"")</f>
        <v/>
      </c>
      <c r="K23" s="35"/>
      <c r="L23" s="36" t="str">
        <f t="array" ref="L23">IFERROR(INDEX($C$4:$C$39041, MATCH(0,COUNTIF($L$3:L22, $C$4:$C$3041), 0)),"")</f>
        <v/>
      </c>
    </row>
    <row r="24" spans="1:12" s="33" customFormat="1" ht="28.95" customHeight="1" thickBot="1">
      <c r="A24" s="25" t="s">
        <v>69</v>
      </c>
      <c r="B24" s="25" t="s">
        <v>56</v>
      </c>
      <c r="C24" s="25" t="s">
        <v>70</v>
      </c>
      <c r="D24" s="25">
        <v>31</v>
      </c>
      <c r="E24" s="25"/>
      <c r="F24" s="25"/>
      <c r="G24" s="26">
        <f>IF(E24="",FLOOR(D24,Methodology!B$9),"")</f>
        <v>30</v>
      </c>
      <c r="H24" s="26">
        <f>IF(G24&lt;&gt;"",(G24/Methodology!B$9),(F24))</f>
        <v>6</v>
      </c>
      <c r="I24" s="38"/>
      <c r="J24" s="37" t="str">
        <f t="array" ref="J24">IFERROR(INDEX($A$4:$A$39041, MATCH(0,COUNTIF($J$3:J23, $A$4:$A$39041), 0)),"")</f>
        <v/>
      </c>
      <c r="K24" s="35"/>
      <c r="L24" s="36" t="str">
        <f t="array" ref="L24">IFERROR(INDEX($C$4:$C$39041, MATCH(0,COUNTIF($L$3:L23, $C$4:$C$3041), 0)),"")</f>
        <v/>
      </c>
    </row>
    <row r="25" spans="1:12" s="33" customFormat="1" ht="28.95" customHeight="1" thickBot="1">
      <c r="A25" s="25" t="s">
        <v>69</v>
      </c>
      <c r="B25" s="25" t="s">
        <v>56</v>
      </c>
      <c r="C25" s="25" t="s">
        <v>55</v>
      </c>
      <c r="D25" s="25">
        <v>13.4</v>
      </c>
      <c r="E25" s="25"/>
      <c r="F25" s="25"/>
      <c r="G25" s="26">
        <f>IF(E25="",FLOOR(D25,Methodology!B$9),"")</f>
        <v>10</v>
      </c>
      <c r="H25" s="26">
        <f>IF(G25&lt;&gt;"",(G25/Methodology!B$9),(F25))</f>
        <v>2</v>
      </c>
      <c r="I25" s="38"/>
      <c r="J25" s="37" t="str">
        <f t="array" ref="J25">IFERROR(INDEX($A$4:$A$39041, MATCH(0,COUNTIF($J$3:J24, $A$4:$A$39041), 0)),"")</f>
        <v/>
      </c>
      <c r="K25" s="35"/>
      <c r="L25" s="36" t="str">
        <f t="array" ref="L25">IFERROR(INDEX($C$4:$C$39041, MATCH(0,COUNTIF($L$3:L24, $C$4:$C$3041), 0)),"")</f>
        <v/>
      </c>
    </row>
    <row r="26" spans="1:12" s="33" customFormat="1" ht="28.95" customHeight="1" thickBot="1">
      <c r="A26" s="25" t="s">
        <v>69</v>
      </c>
      <c r="B26" s="25" t="s">
        <v>54</v>
      </c>
      <c r="C26" s="25" t="s">
        <v>55</v>
      </c>
      <c r="D26" s="25">
        <v>82.4</v>
      </c>
      <c r="E26" s="25"/>
      <c r="F26" s="25"/>
      <c r="G26" s="26">
        <f>IF(E26="",FLOOR(D26,Methodology!B$9),"")</f>
        <v>80</v>
      </c>
      <c r="H26" s="26">
        <f>IF(G26&lt;&gt;"",(G26/Methodology!B$9),(F26))</f>
        <v>16</v>
      </c>
      <c r="I26" s="38"/>
      <c r="J26" s="37" t="str">
        <f t="array" ref="J26">IFERROR(INDEX($A$4:$A$39041, MATCH(0,COUNTIF($J$3:J25, $A$4:$A$39041), 0)),"")</f>
        <v/>
      </c>
      <c r="K26" s="35"/>
      <c r="L26" s="36" t="str">
        <f t="array" ref="L26">IFERROR(INDEX($C$4:$C$39041, MATCH(0,COUNTIF($L$3:L25, $C$4:$C$3041), 0)),"")</f>
        <v/>
      </c>
    </row>
    <row r="27" spans="1:12" s="39" customFormat="1" ht="28.95" customHeight="1" thickBot="1">
      <c r="A27" s="25" t="s">
        <v>67</v>
      </c>
      <c r="B27" s="25" t="s">
        <v>59</v>
      </c>
      <c r="C27" s="25" t="s">
        <v>55</v>
      </c>
      <c r="D27" s="25">
        <v>101.4</v>
      </c>
      <c r="E27" s="25"/>
      <c r="F27" s="25"/>
      <c r="G27" s="26">
        <f>IF(E27="",FLOOR(D27,Methodology!B$9),"")</f>
        <v>100</v>
      </c>
      <c r="H27" s="26">
        <f>IF(G27&lt;&gt;"",(G27/Methodology!B$9),(F27))</f>
        <v>20</v>
      </c>
      <c r="J27" s="37" t="str">
        <f t="array" ref="J27">IFERROR(INDEX($A$4:$A$39041, MATCH(0,COUNTIF($J$3:J26, $A$4:$A$39041), 0)),"")</f>
        <v/>
      </c>
      <c r="K27" s="35"/>
      <c r="L27" s="36" t="str">
        <f t="array" ref="L27">IFERROR(INDEX($C$4:$C$39041, MATCH(0,COUNTIF($L$3:L26, $C$4:$C$3041), 0)),"")</f>
        <v/>
      </c>
    </row>
    <row r="28" spans="1:12" s="39" customFormat="1" ht="28.95" customHeight="1" thickBot="1">
      <c r="A28" s="25" t="s">
        <v>67</v>
      </c>
      <c r="B28" s="25" t="s">
        <v>57</v>
      </c>
      <c r="C28" s="25" t="s">
        <v>55</v>
      </c>
      <c r="D28" s="25">
        <v>7.3</v>
      </c>
      <c r="E28" s="25"/>
      <c r="F28" s="25"/>
      <c r="G28" s="26">
        <f>IF(E28="",FLOOR(D28,Methodology!B$9),"")</f>
        <v>5</v>
      </c>
      <c r="H28" s="26">
        <f>IF(G28&lt;&gt;"",(G28/Methodology!B$9),(F28))</f>
        <v>1</v>
      </c>
      <c r="J28" s="37" t="str">
        <f t="array" ref="J28">IFERROR(INDEX($A$4:$A$39041, MATCH(0,COUNTIF($J$3:J27, $A$4:$A$39041), 0)),"")</f>
        <v/>
      </c>
      <c r="K28" s="35"/>
      <c r="L28" s="36" t="str">
        <f t="array" ref="L28">IFERROR(INDEX($C$4:$C$39041, MATCH(0,COUNTIF($L$3:L27, $C$4:$C$3041), 0)),"")</f>
        <v/>
      </c>
    </row>
    <row r="29" spans="1:12" s="39" customFormat="1" ht="28.95" customHeight="1" thickBot="1">
      <c r="A29" s="25" t="s">
        <v>67</v>
      </c>
      <c r="B29" s="25" t="s">
        <v>57</v>
      </c>
      <c r="C29" s="25" t="s">
        <v>71</v>
      </c>
      <c r="D29" s="25">
        <v>17.100000000000001</v>
      </c>
      <c r="E29" s="25"/>
      <c r="F29" s="25"/>
      <c r="G29" s="26">
        <f>IF(E29="",FLOOR(D29,Methodology!B$9),"")</f>
        <v>15</v>
      </c>
      <c r="H29" s="26">
        <f>IF(G29&lt;&gt;"",(G29/Methodology!B$9),(F29))</f>
        <v>3</v>
      </c>
      <c r="J29" s="37" t="str">
        <f t="array" ref="J29">IFERROR(INDEX($A$4:$A$39041, MATCH(0,COUNTIF($J$3:J28, $A$4:$A$39041), 0)),"")</f>
        <v/>
      </c>
      <c r="K29" s="35"/>
      <c r="L29" s="36" t="str">
        <f t="array" ref="L29">IFERROR(INDEX($C$4:$C$39041, MATCH(0,COUNTIF($L$3:L28, $C$4:$C$3041), 0)),"")</f>
        <v/>
      </c>
    </row>
    <row r="30" spans="1:12" s="39" customFormat="1" ht="28.95" customHeight="1" thickBot="1">
      <c r="A30" s="25" t="s">
        <v>67</v>
      </c>
      <c r="B30" s="25" t="s">
        <v>57</v>
      </c>
      <c r="C30" s="25" t="s">
        <v>55</v>
      </c>
      <c r="D30" s="25">
        <v>84.1</v>
      </c>
      <c r="E30" s="25"/>
      <c r="F30" s="25"/>
      <c r="G30" s="26">
        <f>IF(E30="",FLOOR(D30,Methodology!B$9),"")</f>
        <v>80</v>
      </c>
      <c r="H30" s="26">
        <f>IF(G30&lt;&gt;"",(G30/Methodology!B$9),(F30))</f>
        <v>16</v>
      </c>
      <c r="J30" s="37" t="str">
        <f t="array" ref="J30">IFERROR(INDEX($A$4:$A$39041, MATCH(0,COUNTIF($J$3:J29, $A$4:$A$39041), 0)),"")</f>
        <v/>
      </c>
      <c r="K30" s="35"/>
      <c r="L30" s="36" t="str">
        <f t="array" ref="L30">IFERROR(INDEX($C$4:$C$39041, MATCH(0,COUNTIF($L$3:L29, $C$4:$C$3041), 0)),"")</f>
        <v/>
      </c>
    </row>
    <row r="31" spans="1:12" s="39" customFormat="1" ht="28.95" customHeight="1" thickBot="1">
      <c r="A31" s="25" t="s">
        <v>67</v>
      </c>
      <c r="B31" s="25" t="s">
        <v>57</v>
      </c>
      <c r="C31" s="25" t="s">
        <v>68</v>
      </c>
      <c r="D31" s="25">
        <v>18.2</v>
      </c>
      <c r="E31" s="25"/>
      <c r="F31" s="25"/>
      <c r="G31" s="26">
        <f>IF(E31="",FLOOR(D31,Methodology!B$9),"")</f>
        <v>15</v>
      </c>
      <c r="H31" s="26">
        <f>IF(G31&lt;&gt;"",(G31/Methodology!B$9),(F31))</f>
        <v>3</v>
      </c>
      <c r="J31" s="37" t="str">
        <f t="array" ref="J31">IFERROR(INDEX($A$4:$A$39041, MATCH(0,COUNTIF($J$3:J30, $A$4:$A$39041), 0)),"")</f>
        <v/>
      </c>
      <c r="K31" s="35"/>
      <c r="L31" s="36" t="str">
        <f t="array" ref="L31">IFERROR(INDEX($C$4:$C$39041, MATCH(0,COUNTIF($L$3:L30, $C$4:$C$3041), 0)),"")</f>
        <v/>
      </c>
    </row>
    <row r="32" spans="1:12" s="39" customFormat="1" ht="28.95" customHeight="1" thickBot="1">
      <c r="A32" s="25" t="s">
        <v>67</v>
      </c>
      <c r="B32" s="25" t="s">
        <v>57</v>
      </c>
      <c r="C32" s="25" t="s">
        <v>55</v>
      </c>
      <c r="D32" s="25">
        <v>5.3</v>
      </c>
      <c r="E32" s="25"/>
      <c r="F32" s="25"/>
      <c r="G32" s="26">
        <f>IF(E32="",FLOOR(D32,Methodology!B$9),"")</f>
        <v>5</v>
      </c>
      <c r="H32" s="26">
        <f>IF(G32&lt;&gt;"",(G32/Methodology!B$9),(F32))</f>
        <v>1</v>
      </c>
      <c r="J32" s="37" t="str">
        <f t="array" ref="J32">IFERROR(INDEX($A$4:$A$39041, MATCH(0,COUNTIF($J$3:J31, $A$4:$A$39041), 0)),"")</f>
        <v/>
      </c>
      <c r="K32" s="35"/>
      <c r="L32" s="36" t="str">
        <f t="array" ref="L32">IFERROR(INDEX($C$4:$C$39041, MATCH(0,COUNTIF($L$3:L31, $C$4:$C$3041), 0)),"")</f>
        <v/>
      </c>
    </row>
    <row r="33" spans="1:12" s="39" customFormat="1" ht="28.95" customHeight="1" thickBot="1">
      <c r="A33" s="25" t="s">
        <v>53</v>
      </c>
      <c r="B33" s="25" t="s">
        <v>54</v>
      </c>
      <c r="C33" s="25" t="s">
        <v>55</v>
      </c>
      <c r="D33" s="25">
        <v>149.69999999999999</v>
      </c>
      <c r="E33" s="25"/>
      <c r="F33" s="25"/>
      <c r="G33" s="26">
        <f>IF(E33="",FLOOR(D33,Methodology!B$9),"")</f>
        <v>145</v>
      </c>
      <c r="H33" s="26">
        <f>IF(G33&lt;&gt;"",(G33/Methodology!B$9),(F33))</f>
        <v>29</v>
      </c>
      <c r="J33" s="37" t="str">
        <f t="array" ref="J33">IFERROR(INDEX($A$4:$A$39041, MATCH(0,COUNTIF($J$3:J32, $A$4:$A$39041), 0)),"")</f>
        <v/>
      </c>
      <c r="K33" s="35"/>
      <c r="L33" s="36" t="str">
        <f t="array" ref="L33">IFERROR(INDEX($C$4:$C$39041, MATCH(0,COUNTIF($L$3:L32, $C$4:$C$3041), 0)),"")</f>
        <v/>
      </c>
    </row>
    <row r="34" spans="1:12" s="39" customFormat="1" ht="28.95" customHeight="1" thickBot="1">
      <c r="A34" s="25" t="s">
        <v>53</v>
      </c>
      <c r="B34" s="25" t="s">
        <v>54</v>
      </c>
      <c r="C34" s="25" t="s">
        <v>58</v>
      </c>
      <c r="D34" s="25">
        <v>18.600000000000001</v>
      </c>
      <c r="E34" s="25"/>
      <c r="F34" s="25"/>
      <c r="G34" s="26">
        <f>IF(E34="",FLOOR(D34,Methodology!B$9),"")</f>
        <v>15</v>
      </c>
      <c r="H34" s="26">
        <f>IF(G34&lt;&gt;"",(G34/Methodology!B$9),(F34))</f>
        <v>3</v>
      </c>
      <c r="J34" s="37" t="str">
        <f t="array" ref="J34">IFERROR(INDEX($A$4:$A$39041, MATCH(0,COUNTIF($J$3:J33, $A$4:$A$39041), 0)),"")</f>
        <v/>
      </c>
      <c r="K34" s="35"/>
      <c r="L34" s="36" t="str">
        <f t="array" ref="L34">IFERROR(INDEX($C$4:$C$39041, MATCH(0,COUNTIF($L$3:L33, $C$4:$C$3041), 0)),"")</f>
        <v/>
      </c>
    </row>
    <row r="35" spans="1:12" s="39" customFormat="1" ht="28.95" customHeight="1" thickBot="1">
      <c r="A35" s="25" t="s">
        <v>53</v>
      </c>
      <c r="B35" s="25" t="s">
        <v>54</v>
      </c>
      <c r="C35" s="25" t="s">
        <v>55</v>
      </c>
      <c r="D35" s="25">
        <v>49.5</v>
      </c>
      <c r="E35" s="25"/>
      <c r="F35" s="25"/>
      <c r="G35" s="26">
        <f>IF(E35="",FLOOR(D35,Methodology!B$9),"")</f>
        <v>45</v>
      </c>
      <c r="H35" s="26">
        <f>IF(G35&lt;&gt;"",(G35/Methodology!B$9),(F35))</f>
        <v>9</v>
      </c>
      <c r="J35" s="37" t="str">
        <f t="array" ref="J35">IFERROR(INDEX($A$4:$A$39041, MATCH(0,COUNTIF($J$3:J34, $A$4:$A$39041), 0)),"")</f>
        <v/>
      </c>
      <c r="K35" s="35"/>
      <c r="L35" s="36" t="str">
        <f t="array" ref="L35">IFERROR(INDEX($C$4:$C$39041, MATCH(0,COUNTIF($L$3:L34, $C$4:$C$3041), 0)),"")</f>
        <v/>
      </c>
    </row>
    <row r="36" spans="1:12" ht="28.95" customHeight="1" thickBot="1">
      <c r="A36" s="25" t="s">
        <v>72</v>
      </c>
      <c r="B36" s="25" t="s">
        <v>59</v>
      </c>
      <c r="C36" s="25" t="s">
        <v>55</v>
      </c>
      <c r="D36" s="25">
        <v>10.6</v>
      </c>
      <c r="E36" s="25"/>
      <c r="F36" s="25"/>
      <c r="G36" s="26">
        <f>IF(E36="",FLOOR(D36,Methodology!B$9),"")</f>
        <v>10</v>
      </c>
      <c r="H36" s="26">
        <f>IF(G36&lt;&gt;"",(G36/Methodology!B$9),(F36))</f>
        <v>2</v>
      </c>
      <c r="J36" s="37" t="str">
        <f t="array" ref="J36">IFERROR(INDEX($A$4:$A$39041, MATCH(0,COUNTIF($J$3:J35, $A$4:$A$39041), 0)),"")</f>
        <v/>
      </c>
      <c r="K36" s="35"/>
      <c r="L36" s="36" t="str">
        <f t="array" ref="L36">IFERROR(INDEX($C$4:$C$39041, MATCH(0,COUNTIF($L$3:L35, $C$4:$C$3041), 0)),"")</f>
        <v/>
      </c>
    </row>
    <row r="37" spans="1:12" ht="28.95" customHeight="1" thickBot="1">
      <c r="A37" s="25" t="s">
        <v>72</v>
      </c>
      <c r="B37" s="25" t="s">
        <v>59</v>
      </c>
      <c r="C37" s="25" t="s">
        <v>73</v>
      </c>
      <c r="D37" s="25">
        <v>19.5</v>
      </c>
      <c r="E37" s="25"/>
      <c r="F37" s="25"/>
      <c r="G37" s="26">
        <f>IF(E37="",FLOOR(D37,Methodology!B$9),"")</f>
        <v>15</v>
      </c>
      <c r="H37" s="26">
        <f>IF(G37&lt;&gt;"",(G37/Methodology!B$9),(F37))</f>
        <v>3</v>
      </c>
      <c r="J37" s="37" t="str">
        <f t="array" ref="J37">IFERROR(INDEX($A$4:$A$39041, MATCH(0,COUNTIF($J$3:J36, $A$4:$A$39041), 0)),"")</f>
        <v/>
      </c>
      <c r="K37" s="35"/>
      <c r="L37" s="36" t="str">
        <f t="array" ref="L37">IFERROR(INDEX($C$4:$C$39041, MATCH(0,COUNTIF($L$3:L36, $C$4:$C$3041), 0)),"")</f>
        <v/>
      </c>
    </row>
    <row r="38" spans="1:12" ht="28.95" customHeight="1" thickBot="1">
      <c r="A38" s="25" t="s">
        <v>72</v>
      </c>
      <c r="B38" s="25" t="s">
        <v>59</v>
      </c>
      <c r="C38" s="25" t="s">
        <v>55</v>
      </c>
      <c r="D38" s="25">
        <v>3.4</v>
      </c>
      <c r="E38" s="25"/>
      <c r="F38" s="25"/>
      <c r="G38" s="26">
        <f>IF(E38="",FLOOR(D38,Methodology!B$9),"")</f>
        <v>0</v>
      </c>
      <c r="H38" s="26">
        <f>IF(G38&lt;&gt;"",(G38/Methodology!B$9),(F38))</f>
        <v>0</v>
      </c>
      <c r="J38" s="37" t="str">
        <f t="array" ref="J38">IFERROR(INDEX($A$4:$A$39041, MATCH(0,COUNTIF($J$3:J37, $A$4:$A$39041), 0)),"")</f>
        <v/>
      </c>
      <c r="K38" s="35"/>
      <c r="L38" s="36" t="str">
        <f t="array" ref="L38">IFERROR(INDEX($C$4:$C$39041, MATCH(0,COUNTIF($L$3:L37, $C$4:$C$3041), 0)),"")</f>
        <v/>
      </c>
    </row>
    <row r="39" spans="1:12" ht="28.95" customHeight="1" thickBot="1">
      <c r="A39" s="25" t="s">
        <v>72</v>
      </c>
      <c r="B39" s="25" t="s">
        <v>59</v>
      </c>
      <c r="C39" s="25" t="s">
        <v>58</v>
      </c>
      <c r="D39" s="25">
        <v>8.4</v>
      </c>
      <c r="E39" s="25"/>
      <c r="F39" s="25"/>
      <c r="G39" s="26">
        <f>IF(E39="",FLOOR(D39,Methodology!B$9),"")</f>
        <v>5</v>
      </c>
      <c r="H39" s="26">
        <f>IF(G39&lt;&gt;"",(G39/Methodology!B$9),(F39))</f>
        <v>1</v>
      </c>
      <c r="J39" s="37" t="str">
        <f t="array" ref="J39">IFERROR(INDEX($A$4:$A$39041, MATCH(0,COUNTIF($J$3:J38, $A$4:$A$39041), 0)),"")</f>
        <v/>
      </c>
      <c r="K39" s="35"/>
      <c r="L39" s="36" t="str">
        <f t="array" ref="L39">IFERROR(INDEX($C$4:$C$39041, MATCH(0,COUNTIF($L$3:L38, $C$4:$C$3041), 0)),"")</f>
        <v/>
      </c>
    </row>
    <row r="40" spans="1:12" ht="28.95" customHeight="1" thickBot="1">
      <c r="A40" s="25" t="s">
        <v>72</v>
      </c>
      <c r="B40" s="25" t="s">
        <v>57</v>
      </c>
      <c r="C40" s="25" t="s">
        <v>58</v>
      </c>
      <c r="D40" s="25">
        <v>8.8000000000000007</v>
      </c>
      <c r="E40" s="25"/>
      <c r="F40" s="25"/>
      <c r="G40" s="26">
        <f>IF(E40="",FLOOR(D40,Methodology!B$9),"")</f>
        <v>5</v>
      </c>
      <c r="H40" s="26">
        <f>IF(G40&lt;&gt;"",(G40/Methodology!B$9),(F40))</f>
        <v>1</v>
      </c>
      <c r="J40" s="37" t="str">
        <f t="array" ref="J40">IFERROR(INDEX($A$4:$A$39041, MATCH(0,COUNTIF($J$3:J39, $A$4:$A$39041), 0)),"")</f>
        <v/>
      </c>
      <c r="K40" s="35"/>
      <c r="L40" s="36" t="str">
        <f t="array" ref="L40">IFERROR(INDEX($C$4:$C$39041, MATCH(0,COUNTIF($L$3:L39, $C$4:$C$3041), 0)),"")</f>
        <v/>
      </c>
    </row>
    <row r="41" spans="1:12" ht="28.95" customHeight="1" thickBot="1">
      <c r="A41" s="25" t="s">
        <v>72</v>
      </c>
      <c r="B41" s="25" t="s">
        <v>57</v>
      </c>
      <c r="C41" s="25" t="s">
        <v>55</v>
      </c>
      <c r="D41" s="25">
        <v>32.299999999999997</v>
      </c>
      <c r="E41" s="25"/>
      <c r="F41" s="25"/>
      <c r="G41" s="26">
        <f>IF(E41="",FLOOR(D41,Methodology!B$9),"")</f>
        <v>30</v>
      </c>
      <c r="H41" s="26">
        <f>IF(G41&lt;&gt;"",(G41/Methodology!B$9),(F41))</f>
        <v>6</v>
      </c>
      <c r="J41" s="37" t="str">
        <f t="array" ref="J41">IFERROR(INDEX($A$4:$A$39041, MATCH(0,COUNTIF($J$3:J40, $A$4:$A$39041), 0)),"")</f>
        <v/>
      </c>
      <c r="K41" s="35"/>
      <c r="L41" s="36" t="str">
        <f t="array" ref="L41">IFERROR(INDEX($C$4:$C$39041, MATCH(0,COUNTIF($L$3:L40, $C$4:$C$3041), 0)),"")</f>
        <v/>
      </c>
    </row>
  </sheetData>
  <autoFilter ref="A3:H41" xr:uid="{00000000-0009-0000-0000-000004000000}"/>
  <sortState xmlns:xlrd2="http://schemas.microsoft.com/office/spreadsheetml/2017/richdata2" ref="M5:M10">
    <sortCondition ref="M5:M10"/>
  </sortState>
  <mergeCells count="2">
    <mergeCell ref="A1:H1"/>
    <mergeCell ref="A2:H2"/>
  </mergeCells>
  <phoneticPr fontId="5" type="noConversion"/>
  <pageMargins left="0.7" right="0.7" top="0.75" bottom="0.75" header="0.3" footer="0.3"/>
  <pageSetup paperSize="9" scale="49" fitToHeight="15" orientation="portrait" horizontalDpi="0" verticalDpi="0"/>
  <headerFooter>
    <oddFooter>&amp;L_x000D_&amp;1#&amp;"Aptos"&amp;10&amp;K000000 Private: Information that contains a small amount of sensitive data which is essential to communicate with an individual but doesn’t require to be sent via secure methods.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Cover Sheet</vt:lpstr>
      <vt:lpstr>Methodology</vt:lpstr>
      <vt:lpstr>Area Map</vt:lpstr>
      <vt:lpstr>Stress Tables</vt:lpstr>
      <vt:lpstr>Capacity Measurements</vt:lpstr>
      <vt:lpstr>'Capacity Measurements'!Print_Area</vt:lpstr>
      <vt:lpstr>'Cover Sheet'!Print_Area</vt:lpstr>
      <vt:lpstr>Methodology!Print_Area</vt:lpstr>
      <vt:lpstr>'Stress Tables'!Print_Area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Joanna Carter</cp:lastModifiedBy>
  <cp:revision/>
  <cp:lastPrinted>2026-05-09T19:22:05Z</cp:lastPrinted>
  <dcterms:created xsi:type="dcterms:W3CDTF">2016-09-13T14:30:48Z</dcterms:created>
  <dcterms:modified xsi:type="dcterms:W3CDTF">2026-07-22T13:51:02Z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28a9a6-133a-4796-ad7d-6b90f7583680_Enabled">
    <vt:lpwstr>true</vt:lpwstr>
  </property>
  <property fmtid="{D5CDD505-2E9C-101B-9397-08002B2CF9AE}" pid="3" name="MSIP_Label_2b28a9a6-133a-4796-ad7d-6b90f7583680_SetDate">
    <vt:lpwstr>2026-07-22T13:50:40Z</vt:lpwstr>
  </property>
  <property fmtid="{D5CDD505-2E9C-101B-9397-08002B2CF9AE}" pid="4" name="MSIP_Label_2b28a9a6-133a-4796-ad7d-6b90f7583680_Method">
    <vt:lpwstr>Standard</vt:lpwstr>
  </property>
  <property fmtid="{D5CDD505-2E9C-101B-9397-08002B2CF9AE}" pid="5" name="MSIP_Label_2b28a9a6-133a-4796-ad7d-6b90f7583680_Name">
    <vt:lpwstr>Private</vt:lpwstr>
  </property>
  <property fmtid="{D5CDD505-2E9C-101B-9397-08002B2CF9AE}" pid="6" name="MSIP_Label_2b28a9a6-133a-4796-ad7d-6b90f7583680_SiteId">
    <vt:lpwstr>996ee15c-0b3e-4a6f-8e65-120a9a51821a</vt:lpwstr>
  </property>
  <property fmtid="{D5CDD505-2E9C-101B-9397-08002B2CF9AE}" pid="7" name="MSIP_Label_2b28a9a6-133a-4796-ad7d-6b90f7583680_ActionId">
    <vt:lpwstr>cc037f8e-ce59-4385-8954-47affff96d84</vt:lpwstr>
  </property>
  <property fmtid="{D5CDD505-2E9C-101B-9397-08002B2CF9AE}" pid="8" name="MSIP_Label_2b28a9a6-133a-4796-ad7d-6b90f7583680_ContentBits">
    <vt:lpwstr>2</vt:lpwstr>
  </property>
  <property fmtid="{D5CDD505-2E9C-101B-9397-08002B2CF9AE}" pid="9" name="MSIP_Label_2b28a9a6-133a-4796-ad7d-6b90f7583680_Tag">
    <vt:lpwstr>10, 3, 0, 1</vt:lpwstr>
  </property>
</Properties>
</file>