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wokingham-my.sharepoint.com/personal/joanna_carter_wokingham_gov_uk/Documents/251621 Wellington Rd/Submission/"/>
    </mc:Choice>
  </mc:AlternateContent>
  <xr:revisionPtr revIDLastSave="0" documentId="8_{07AB3198-FF22-4711-825F-F4C042BE2364}" xr6:coauthVersionLast="47" xr6:coauthVersionMax="47" xr10:uidLastSave="{00000000-0000-0000-0000-000000000000}"/>
  <bookViews>
    <workbookView xWindow="28680" yWindow="-120" windowWidth="29040" windowHeight="15720" tabRatio="561" activeTab="4" xr2:uid="{00000000-000D-0000-FFFF-FFFF00000000}"/>
  </bookViews>
  <sheets>
    <sheet name="Cover Sheet" sheetId="24" r:id="rId1"/>
    <sheet name="Methodology" sheetId="16" r:id="rId2"/>
    <sheet name="Area Map" sheetId="26" r:id="rId3"/>
    <sheet name="Stress Tables" sheetId="25" r:id="rId4"/>
    <sheet name="Capacity Measurements" sheetId="1" r:id="rId5"/>
  </sheets>
  <definedNames>
    <definedName name="_xlnm._FilterDatabase" localSheetId="4" hidden="1">'Capacity Measurements'!$A$3:$H$35</definedName>
    <definedName name="_xlnm.Extract" localSheetId="4">'Capacity Measurements'!#REF!</definedName>
    <definedName name="_xlnm.Print_Area" localSheetId="4">'Capacity Measurements'!$A$1:$H$94</definedName>
    <definedName name="_xlnm.Print_Area" localSheetId="0">'Cover Sheet'!$A$1:$A$7</definedName>
    <definedName name="_xlnm.Print_Area" localSheetId="1">Methodology!$A$1:$C$14</definedName>
    <definedName name="_xlnm.Print_Area" localSheetId="3">'Stress Tables'!$A$1:$AD$45</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AB10" i="25" l="1"/>
  <c r="Y10" i="25"/>
  <c r="V10" i="25"/>
  <c r="S10" i="25"/>
  <c r="P10" i="25"/>
  <c r="M10" i="25"/>
  <c r="J10" i="25"/>
  <c r="G10" i="25"/>
  <c r="G94" i="1"/>
  <c r="H94" i="1" s="1"/>
  <c r="G93" i="1"/>
  <c r="H93" i="1" s="1"/>
  <c r="G92" i="1"/>
  <c r="H92" i="1" s="1"/>
  <c r="G91" i="1"/>
  <c r="H91" i="1" s="1"/>
  <c r="G90" i="1"/>
  <c r="H90" i="1" s="1"/>
  <c r="G89" i="1"/>
  <c r="H89" i="1" s="1"/>
  <c r="G88" i="1"/>
  <c r="H88" i="1" s="1"/>
  <c r="G87" i="1"/>
  <c r="H87" i="1" s="1"/>
  <c r="G86" i="1"/>
  <c r="H86" i="1" s="1"/>
  <c r="G85" i="1"/>
  <c r="H85" i="1" s="1"/>
  <c r="G84" i="1"/>
  <c r="H84" i="1" s="1"/>
  <c r="G83" i="1"/>
  <c r="H83" i="1" s="1"/>
  <c r="G82" i="1"/>
  <c r="H82" i="1" s="1"/>
  <c r="G81" i="1"/>
  <c r="H81" i="1" s="1"/>
  <c r="G80" i="1"/>
  <c r="H80" i="1" s="1"/>
  <c r="G79" i="1"/>
  <c r="H79" i="1" s="1"/>
  <c r="G78" i="1"/>
  <c r="H78" i="1" s="1"/>
  <c r="G77" i="1"/>
  <c r="H77" i="1" s="1"/>
  <c r="G76" i="1"/>
  <c r="H76" i="1" s="1"/>
  <c r="G58" i="1"/>
  <c r="H58" i="1" s="1"/>
  <c r="G59" i="1"/>
  <c r="H59" i="1" s="1"/>
  <c r="G60" i="1"/>
  <c r="H60" i="1" s="1"/>
  <c r="G61" i="1"/>
  <c r="H61" i="1" s="1"/>
  <c r="G62" i="1"/>
  <c r="H62" i="1" s="1"/>
  <c r="G63" i="1"/>
  <c r="H63" i="1" s="1"/>
  <c r="G64" i="1"/>
  <c r="H64" i="1" s="1"/>
  <c r="G65" i="1"/>
  <c r="H65" i="1" s="1"/>
  <c r="G66" i="1"/>
  <c r="H66" i="1" s="1"/>
  <c r="G67" i="1"/>
  <c r="H67" i="1" s="1"/>
  <c r="G68" i="1"/>
  <c r="H68" i="1" s="1"/>
  <c r="G69" i="1"/>
  <c r="H69" i="1" s="1"/>
  <c r="G70" i="1"/>
  <c r="H70" i="1" s="1"/>
  <c r="G71" i="1"/>
  <c r="H71" i="1" s="1"/>
  <c r="G72" i="1"/>
  <c r="H72" i="1" s="1"/>
  <c r="G73" i="1"/>
  <c r="H73" i="1" s="1"/>
  <c r="G74" i="1"/>
  <c r="H74" i="1" s="1"/>
  <c r="G75" i="1"/>
  <c r="H75" i="1" s="1"/>
  <c r="G41" i="25"/>
  <c r="G34" i="25"/>
  <c r="G27" i="25"/>
  <c r="G20" i="25"/>
  <c r="G13" i="25"/>
  <c r="AB38" i="25"/>
  <c r="Y38" i="25"/>
  <c r="V38" i="25"/>
  <c r="AB31" i="25"/>
  <c r="Y31" i="25"/>
  <c r="V31" i="25"/>
  <c r="AB24" i="25"/>
  <c r="Y24" i="25"/>
  <c r="V24" i="25"/>
  <c r="AB17" i="25"/>
  <c r="Y17" i="25"/>
  <c r="V17" i="25"/>
  <c r="S38" i="25" l="1"/>
  <c r="P38" i="25"/>
  <c r="M38" i="25"/>
  <c r="S31" i="25"/>
  <c r="P31" i="25"/>
  <c r="M31" i="25"/>
  <c r="J31" i="25"/>
  <c r="S24" i="25"/>
  <c r="P24" i="25"/>
  <c r="M24" i="25"/>
  <c r="J24" i="25"/>
  <c r="S17" i="25"/>
  <c r="P17" i="25"/>
  <c r="M17" i="25"/>
  <c r="J17" i="25"/>
  <c r="J38" i="25" l="1"/>
  <c r="G38" i="25"/>
  <c r="G31" i="25"/>
  <c r="G24" i="25"/>
  <c r="G17" i="25"/>
  <c r="G4" i="25" l="1"/>
  <c r="L4" i="1" l="1" a="1"/>
  <c r="L4" i="1" s="1"/>
  <c r="J4" i="1" a="1"/>
  <c r="J4" i="1" s="1"/>
  <c r="G37" i="1"/>
  <c r="H37" i="1" s="1"/>
  <c r="G38" i="1"/>
  <c r="H38" i="1" s="1"/>
  <c r="G39" i="1"/>
  <c r="H39" i="1" s="1"/>
  <c r="G40" i="1"/>
  <c r="H40" i="1" s="1"/>
  <c r="G41" i="1"/>
  <c r="H41" i="1" s="1"/>
  <c r="G42" i="1"/>
  <c r="H42" i="1" s="1"/>
  <c r="G43" i="1"/>
  <c r="H43" i="1" s="1"/>
  <c r="G44" i="1"/>
  <c r="H44" i="1" s="1"/>
  <c r="G45" i="1"/>
  <c r="H45" i="1" s="1"/>
  <c r="G46" i="1"/>
  <c r="H46" i="1" s="1"/>
  <c r="G47" i="1"/>
  <c r="H47" i="1" s="1"/>
  <c r="G48" i="1"/>
  <c r="H48" i="1" s="1"/>
  <c r="G49" i="1"/>
  <c r="H49" i="1" s="1"/>
  <c r="G50" i="1"/>
  <c r="H50" i="1" s="1"/>
  <c r="G51" i="1"/>
  <c r="H51" i="1" s="1"/>
  <c r="G52" i="1"/>
  <c r="H52" i="1" s="1"/>
  <c r="G53" i="1"/>
  <c r="H53" i="1" s="1"/>
  <c r="G54" i="1"/>
  <c r="H54" i="1" s="1"/>
  <c r="G55" i="1"/>
  <c r="H55" i="1" s="1"/>
  <c r="G56" i="1"/>
  <c r="H56" i="1" s="1"/>
  <c r="G57" i="1"/>
  <c r="H57" i="1" s="1"/>
  <c r="G5" i="1"/>
  <c r="H5" i="1" s="1"/>
  <c r="G6" i="1"/>
  <c r="H6" i="1" s="1"/>
  <c r="G7" i="1"/>
  <c r="H7" i="1" s="1"/>
  <c r="G8" i="1"/>
  <c r="H8" i="1" s="1"/>
  <c r="G4" i="1"/>
  <c r="H4" i="1" s="1"/>
  <c r="G9" i="1"/>
  <c r="H9" i="1" s="1"/>
  <c r="G10" i="1"/>
  <c r="H10" i="1" s="1"/>
  <c r="G11" i="1"/>
  <c r="H11" i="1" s="1"/>
  <c r="G12" i="1"/>
  <c r="H12" i="1" s="1"/>
  <c r="G13" i="1"/>
  <c r="H13" i="1" s="1"/>
  <c r="G14" i="1"/>
  <c r="H14" i="1" s="1"/>
  <c r="G15" i="1"/>
  <c r="H15" i="1" s="1"/>
  <c r="G16" i="1"/>
  <c r="H16" i="1" s="1"/>
  <c r="G17" i="1"/>
  <c r="H17" i="1" s="1"/>
  <c r="G18" i="1"/>
  <c r="H18" i="1" s="1"/>
  <c r="G19" i="1"/>
  <c r="H19" i="1" s="1"/>
  <c r="G20" i="1"/>
  <c r="H20" i="1" s="1"/>
  <c r="G21" i="1"/>
  <c r="H21" i="1" s="1"/>
  <c r="G22" i="1"/>
  <c r="H22"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6" i="1"/>
  <c r="H36" i="1" s="1"/>
  <c r="J5" i="1" l="1" a="1"/>
  <c r="J5" i="1" s="1"/>
  <c r="J6" i="1" s="1" a="1"/>
  <c r="J6" i="1" s="1"/>
  <c r="L5" i="1" a="1"/>
  <c r="L5" i="1" s="1"/>
  <c r="L6" i="1" l="1" a="1"/>
  <c r="L6" i="1" s="1"/>
  <c r="L7" i="1" s="1" a="1"/>
  <c r="L7" i="1" s="1"/>
  <c r="L8" i="1" s="1" a="1"/>
  <c r="L8" i="1" s="1"/>
  <c r="J7" i="1" a="1"/>
  <c r="J7" i="1" s="1"/>
  <c r="L9" i="1" l="1" a="1"/>
  <c r="L9" i="1" s="1"/>
  <c r="J8" i="1" a="1"/>
  <c r="J8" i="1" s="1"/>
  <c r="L10" i="1" l="1" a="1"/>
  <c r="L10" i="1" s="1"/>
  <c r="L11" i="1" s="1" a="1"/>
  <c r="L11" i="1" s="1"/>
  <c r="G3" i="25"/>
  <c r="J9" i="1" a="1"/>
  <c r="J9" i="1" s="1"/>
  <c r="F8" i="25" l="1"/>
  <c r="D8" i="25" s="1"/>
  <c r="F9" i="25"/>
  <c r="F7" i="25"/>
  <c r="L12" i="1" a="1"/>
  <c r="L12" i="1" s="1"/>
  <c r="J10" i="1" a="1"/>
  <c r="J10" i="1" s="1"/>
  <c r="B8" i="25" l="1"/>
  <c r="C8" i="25" s="1"/>
  <c r="E8" i="25" s="1"/>
  <c r="AD8" i="25" s="1"/>
  <c r="B9" i="25"/>
  <c r="C9" i="25" s="1"/>
  <c r="D9" i="25"/>
  <c r="D7" i="25"/>
  <c r="D10" i="25" s="1"/>
  <c r="B7" i="25"/>
  <c r="L13" i="1" a="1"/>
  <c r="L13" i="1" s="1"/>
  <c r="L14" i="1" s="1" a="1"/>
  <c r="L14" i="1" s="1"/>
  <c r="J11" i="1" a="1"/>
  <c r="J11" i="1" s="1"/>
  <c r="J12" i="1" s="1" a="1"/>
  <c r="J12" i="1" s="1"/>
  <c r="C7" i="25" l="1"/>
  <c r="C10" i="25" s="1"/>
  <c r="B10" i="25"/>
  <c r="E9" i="25"/>
  <c r="N9" i="25" s="1"/>
  <c r="AD9" i="25"/>
  <c r="O9" i="25"/>
  <c r="L9" i="25"/>
  <c r="K9" i="25"/>
  <c r="H9" i="25"/>
  <c r="U9" i="25"/>
  <c r="AC9" i="25"/>
  <c r="AA9" i="25"/>
  <c r="Z9" i="25"/>
  <c r="X9" i="25"/>
  <c r="W9" i="25"/>
  <c r="R9" i="25"/>
  <c r="Q9" i="25"/>
  <c r="T9" i="25"/>
  <c r="I8" i="25"/>
  <c r="H8" i="25"/>
  <c r="W8" i="25"/>
  <c r="K8" i="25"/>
  <c r="Z8" i="25"/>
  <c r="L8" i="25"/>
  <c r="N8" i="25"/>
  <c r="T8" i="25"/>
  <c r="O8" i="25"/>
  <c r="X8" i="25"/>
  <c r="Q8" i="25"/>
  <c r="R8" i="25"/>
  <c r="AA8" i="25"/>
  <c r="AC8" i="25"/>
  <c r="U8" i="25"/>
  <c r="E7" i="25"/>
  <c r="E10" i="25" s="1"/>
  <c r="J13" i="1" a="1"/>
  <c r="J13" i="1" s="1"/>
  <c r="J14" i="1" s="1" a="1"/>
  <c r="J14" i="1" s="1"/>
  <c r="J15" i="1" s="1" a="1"/>
  <c r="J15" i="1" s="1"/>
  <c r="J16" i="1" s="1" a="1"/>
  <c r="J16" i="1" s="1"/>
  <c r="J17" i="1" s="1" a="1"/>
  <c r="J17" i="1" s="1"/>
  <c r="J18" i="1" s="1" a="1"/>
  <c r="J18" i="1" s="1"/>
  <c r="J19" i="1" s="1" a="1"/>
  <c r="J19" i="1" s="1"/>
  <c r="L15" i="1" a="1"/>
  <c r="L15" i="1" s="1"/>
  <c r="G19" i="25" s="1"/>
  <c r="F23" i="25" s="1"/>
  <c r="I9" i="25" l="1"/>
  <c r="D23" i="25"/>
  <c r="D24" i="25" s="1"/>
  <c r="B23" i="25"/>
  <c r="O7" i="25"/>
  <c r="R7" i="25"/>
  <c r="H7" i="25"/>
  <c r="H10" i="25" s="1"/>
  <c r="K7" i="25"/>
  <c r="K10" i="25" s="1"/>
  <c r="Q7" i="25"/>
  <c r="Q10" i="25" s="1"/>
  <c r="Z7" i="25"/>
  <c r="Z10" i="25" s="1"/>
  <c r="U7" i="25"/>
  <c r="AC7" i="25"/>
  <c r="AC10" i="25" s="1"/>
  <c r="T7" i="25"/>
  <c r="T10" i="25" s="1"/>
  <c r="I7" i="25"/>
  <c r="N7" i="25"/>
  <c r="N10" i="25" s="1"/>
  <c r="L7" i="25"/>
  <c r="W7" i="25"/>
  <c r="W10" i="25" s="1"/>
  <c r="X7" i="25"/>
  <c r="AA7" i="25"/>
  <c r="AD7" i="25"/>
  <c r="L16" i="1" a="1"/>
  <c r="L16" i="1" s="1"/>
  <c r="G12" i="25"/>
  <c r="J20" i="1" a="1"/>
  <c r="J20" i="1" s="1"/>
  <c r="J21" i="1" s="1" a="1"/>
  <c r="J21" i="1" s="1"/>
  <c r="J22" i="1" s="1" a="1"/>
  <c r="J22" i="1" s="1"/>
  <c r="J23" i="1" s="1" a="1"/>
  <c r="J23" i="1" s="1"/>
  <c r="J24" i="1" s="1" a="1"/>
  <c r="J24" i="1" s="1"/>
  <c r="J25" i="1" s="1" a="1"/>
  <c r="J25" i="1" s="1"/>
  <c r="J26" i="1" s="1" a="1"/>
  <c r="J26" i="1" s="1"/>
  <c r="J27" i="1" s="1" a="1"/>
  <c r="J27" i="1" s="1"/>
  <c r="J28" i="1" s="1" a="1"/>
  <c r="J28" i="1" s="1"/>
  <c r="J29" i="1" s="1" a="1"/>
  <c r="J29" i="1" s="1"/>
  <c r="J30" i="1" s="1" a="1"/>
  <c r="J30" i="1" s="1"/>
  <c r="J31" i="1" s="1" a="1"/>
  <c r="J31" i="1" s="1"/>
  <c r="J32" i="1" s="1" a="1"/>
  <c r="J32" i="1" s="1"/>
  <c r="J33" i="1" s="1" a="1"/>
  <c r="J33" i="1" s="1"/>
  <c r="J34" i="1" s="1" a="1"/>
  <c r="J34" i="1" s="1"/>
  <c r="J35" i="1" s="1" a="1"/>
  <c r="J35" i="1" s="1"/>
  <c r="J36" i="1" s="1" a="1"/>
  <c r="J36" i="1" s="1"/>
  <c r="J37" i="1" s="1" a="1"/>
  <c r="J37" i="1" s="1"/>
  <c r="J38" i="1" s="1" a="1"/>
  <c r="J38" i="1" s="1"/>
  <c r="J39" i="1" s="1" a="1"/>
  <c r="J39" i="1" s="1"/>
  <c r="J40" i="1" s="1" a="1"/>
  <c r="J40" i="1" s="1"/>
  <c r="J41" i="1" s="1" a="1"/>
  <c r="J41" i="1" s="1"/>
  <c r="J42" i="1" s="1" a="1"/>
  <c r="J42" i="1" s="1"/>
  <c r="J43" i="1" s="1" a="1"/>
  <c r="J43" i="1" s="1"/>
  <c r="J44" i="1" s="1" a="1"/>
  <c r="J44" i="1" s="1"/>
  <c r="J45" i="1" s="1" a="1"/>
  <c r="J45" i="1" s="1"/>
  <c r="J46" i="1" s="1" a="1"/>
  <c r="J46" i="1" s="1"/>
  <c r="J47" i="1" s="1" a="1"/>
  <c r="J47" i="1" s="1"/>
  <c r="J48" i="1" s="1" a="1"/>
  <c r="J48" i="1" s="1"/>
  <c r="J49" i="1" s="1" a="1"/>
  <c r="J49" i="1" s="1"/>
  <c r="J50" i="1" s="1" a="1"/>
  <c r="J50" i="1" s="1"/>
  <c r="J51" i="1" s="1" a="1"/>
  <c r="J51" i="1" s="1"/>
  <c r="J52" i="1" s="1" a="1"/>
  <c r="J52" i="1" s="1"/>
  <c r="J53" i="1" s="1" a="1"/>
  <c r="J53" i="1" s="1"/>
  <c r="J54" i="1" s="1" a="1"/>
  <c r="J54" i="1" s="1"/>
  <c r="J55" i="1" s="1" a="1"/>
  <c r="J55" i="1" s="1"/>
  <c r="J56" i="1" s="1" a="1"/>
  <c r="J56" i="1" s="1"/>
  <c r="J57" i="1" s="1" a="1"/>
  <c r="J57" i="1" s="1"/>
  <c r="J58" i="1" s="1" a="1"/>
  <c r="J58" i="1" s="1"/>
  <c r="J59" i="1" s="1" a="1"/>
  <c r="J59" i="1" s="1"/>
  <c r="J60" i="1" s="1" a="1"/>
  <c r="J60" i="1" s="1"/>
  <c r="J61" i="1" s="1" a="1"/>
  <c r="J61" i="1" s="1"/>
  <c r="J62" i="1" s="1" a="1"/>
  <c r="J62" i="1" s="1"/>
  <c r="J63" i="1" s="1" a="1"/>
  <c r="J63" i="1" s="1"/>
  <c r="J64" i="1" s="1" a="1"/>
  <c r="J64" i="1" s="1"/>
  <c r="J65" i="1" s="1" a="1"/>
  <c r="J65" i="1" s="1"/>
  <c r="J66" i="1" s="1" a="1"/>
  <c r="J66" i="1" s="1"/>
  <c r="J67" i="1" s="1" a="1"/>
  <c r="J67" i="1" s="1"/>
  <c r="J68" i="1" s="1" a="1"/>
  <c r="J68" i="1" s="1"/>
  <c r="J69" i="1" s="1" a="1"/>
  <c r="J69" i="1" s="1"/>
  <c r="J70" i="1" s="1" a="1"/>
  <c r="J70" i="1" s="1"/>
  <c r="J71" i="1" s="1" a="1"/>
  <c r="J71" i="1" s="1"/>
  <c r="J72" i="1" s="1" a="1"/>
  <c r="J72" i="1" s="1"/>
  <c r="J73" i="1" s="1" a="1"/>
  <c r="J73" i="1" s="1"/>
  <c r="J74" i="1" s="1" a="1"/>
  <c r="J74" i="1" s="1"/>
  <c r="J75" i="1" s="1" a="1"/>
  <c r="J75" i="1" s="1"/>
  <c r="J76" i="1" s="1" a="1"/>
  <c r="J76" i="1" s="1"/>
  <c r="J77" i="1" s="1" a="1"/>
  <c r="J77" i="1" s="1"/>
  <c r="J78" i="1" s="1" a="1"/>
  <c r="J78" i="1" s="1"/>
  <c r="J79" i="1" s="1" a="1"/>
  <c r="J79" i="1" s="1"/>
  <c r="J80" i="1" s="1" a="1"/>
  <c r="J80" i="1" s="1"/>
  <c r="J81" i="1" s="1" a="1"/>
  <c r="J81" i="1" s="1"/>
  <c r="J82" i="1" s="1" a="1"/>
  <c r="J82" i="1" s="1"/>
  <c r="J83" i="1" s="1" a="1"/>
  <c r="J83" i="1" s="1"/>
  <c r="J84" i="1" s="1" a="1"/>
  <c r="J84" i="1" s="1"/>
  <c r="J85" i="1" s="1" a="1"/>
  <c r="J85" i="1" s="1"/>
  <c r="J86" i="1" s="1" a="1"/>
  <c r="J86" i="1" s="1"/>
  <c r="J87" i="1" s="1" a="1"/>
  <c r="J87" i="1" s="1"/>
  <c r="J88" i="1" s="1" a="1"/>
  <c r="J88" i="1" s="1"/>
  <c r="J89" i="1" l="1" a="1"/>
  <c r="J89" i="1" s="1"/>
  <c r="J90" i="1" s="1" a="1"/>
  <c r="J90" i="1" s="1"/>
  <c r="J91" i="1" s="1" a="1"/>
  <c r="J91" i="1" s="1"/>
  <c r="J92" i="1" s="1" a="1"/>
  <c r="J92" i="1" s="1"/>
  <c r="J93" i="1" s="1" a="1"/>
  <c r="J93" i="1" s="1"/>
  <c r="J94" i="1" s="1" a="1"/>
  <c r="J94" i="1" s="1"/>
  <c r="C23" i="25"/>
  <c r="B24" i="25"/>
  <c r="F16" i="25"/>
  <c r="L17" i="1" a="1"/>
  <c r="L17" i="1" s="1"/>
  <c r="L18" i="1" s="1" a="1"/>
  <c r="L18" i="1" s="1"/>
  <c r="L19" i="1" s="1" a="1"/>
  <c r="L19" i="1" s="1"/>
  <c r="G26" i="25"/>
  <c r="E23" i="25" l="1"/>
  <c r="C24" i="25"/>
  <c r="X10" i="25"/>
  <c r="AA10" i="25"/>
  <c r="AD10" i="25"/>
  <c r="F30" i="25"/>
  <c r="D16" i="25"/>
  <c r="B16" i="25"/>
  <c r="C16" i="25" s="1"/>
  <c r="L20" i="1" a="1"/>
  <c r="L20" i="1" s="1"/>
  <c r="L21" i="1" s="1" a="1"/>
  <c r="L21" i="1" s="1"/>
  <c r="G33" i="25"/>
  <c r="L10" i="25"/>
  <c r="U10" i="25"/>
  <c r="I10" i="25"/>
  <c r="R10" i="25"/>
  <c r="O10" i="25"/>
  <c r="T23" i="25" l="1"/>
  <c r="T24" i="25" s="1"/>
  <c r="R23" i="25"/>
  <c r="Z23" i="25"/>
  <c r="Z24" i="25" s="1"/>
  <c r="U23" i="25"/>
  <c r="K23" i="25"/>
  <c r="K24" i="25" s="1"/>
  <c r="AC23" i="25"/>
  <c r="AC24" i="25" s="1"/>
  <c r="W23" i="25"/>
  <c r="W24" i="25" s="1"/>
  <c r="N23" i="25"/>
  <c r="N24" i="25" s="1"/>
  <c r="X23" i="25"/>
  <c r="I23" i="25"/>
  <c r="AA23" i="25"/>
  <c r="AD23" i="25"/>
  <c r="H23" i="25"/>
  <c r="H24" i="25" s="1"/>
  <c r="L23" i="25"/>
  <c r="O23" i="25"/>
  <c r="Q23" i="25"/>
  <c r="Q24" i="25" s="1"/>
  <c r="E24" i="25"/>
  <c r="E16" i="25"/>
  <c r="U16" i="25" s="1"/>
  <c r="B17" i="25"/>
  <c r="D17" i="25"/>
  <c r="F37" i="25"/>
  <c r="D30" i="25"/>
  <c r="B30" i="25"/>
  <c r="C30" i="25" s="1"/>
  <c r="L22" i="1" a="1"/>
  <c r="L22" i="1" s="1"/>
  <c r="L23" i="1" s="1" a="1"/>
  <c r="L23" i="1" s="1"/>
  <c r="L24" i="1" s="1" a="1"/>
  <c r="L24" i="1" s="1"/>
  <c r="L25" i="1" s="1" a="1"/>
  <c r="L25" i="1" s="1"/>
  <c r="L26" i="1" s="1" a="1"/>
  <c r="L26" i="1" s="1"/>
  <c r="L27" i="1" s="1" a="1"/>
  <c r="L27" i="1" s="1"/>
  <c r="L28" i="1" s="1" a="1"/>
  <c r="L28" i="1" s="1"/>
  <c r="L29" i="1" s="1" a="1"/>
  <c r="L29" i="1" s="1"/>
  <c r="L30" i="1" s="1" a="1"/>
  <c r="L30" i="1" s="1"/>
  <c r="L31" i="1" s="1" a="1"/>
  <c r="L31" i="1" s="1"/>
  <c r="L32" i="1" s="1" a="1"/>
  <c r="L32" i="1" s="1"/>
  <c r="L33" i="1" s="1" a="1"/>
  <c r="L33" i="1" s="1"/>
  <c r="L34" i="1" s="1" a="1"/>
  <c r="L34" i="1" s="1"/>
  <c r="L35" i="1" s="1" a="1"/>
  <c r="L35" i="1" s="1"/>
  <c r="L36" i="1" s="1" a="1"/>
  <c r="L36" i="1" s="1"/>
  <c r="L37" i="1" s="1" a="1"/>
  <c r="L37" i="1" s="1"/>
  <c r="L38" i="1" s="1" a="1"/>
  <c r="L38" i="1" s="1"/>
  <c r="L39" i="1" s="1" a="1"/>
  <c r="L39" i="1" s="1"/>
  <c r="L40" i="1" s="1" a="1"/>
  <c r="L40" i="1" s="1"/>
  <c r="L41" i="1" s="1" a="1"/>
  <c r="L41" i="1" s="1"/>
  <c r="L42" i="1" s="1" a="1"/>
  <c r="L42" i="1" s="1"/>
  <c r="L43" i="1" s="1" a="1"/>
  <c r="L43" i="1" s="1"/>
  <c r="L44" i="1" s="1" a="1"/>
  <c r="L44" i="1" s="1"/>
  <c r="L45" i="1" s="1" a="1"/>
  <c r="L45" i="1" s="1"/>
  <c r="L46" i="1" s="1" a="1"/>
  <c r="L46" i="1" s="1"/>
  <c r="L47" i="1" s="1" a="1"/>
  <c r="L47" i="1" s="1"/>
  <c r="L48" i="1" s="1" a="1"/>
  <c r="L48" i="1" s="1"/>
  <c r="L49" i="1" s="1" a="1"/>
  <c r="L49" i="1" s="1"/>
  <c r="L50" i="1" s="1" a="1"/>
  <c r="L50" i="1" s="1"/>
  <c r="L58" i="1" s="1" a="1"/>
  <c r="L58" i="1" s="1"/>
  <c r="L59" i="1" s="1" a="1"/>
  <c r="L59" i="1" s="1"/>
  <c r="L60" i="1" s="1" a="1"/>
  <c r="L60" i="1" s="1"/>
  <c r="L61" i="1" s="1" a="1"/>
  <c r="L61" i="1" s="1"/>
  <c r="L62" i="1" s="1" a="1"/>
  <c r="L62" i="1" s="1"/>
  <c r="L63" i="1" s="1" a="1"/>
  <c r="L63" i="1" s="1"/>
  <c r="L64" i="1" s="1" a="1"/>
  <c r="L64" i="1" s="1"/>
  <c r="L65" i="1" s="1" a="1"/>
  <c r="L65" i="1" s="1"/>
  <c r="L66" i="1" s="1" a="1"/>
  <c r="L66" i="1" s="1"/>
  <c r="L67" i="1" s="1" a="1"/>
  <c r="L67" i="1" s="1"/>
  <c r="L68" i="1" s="1" a="1"/>
  <c r="L68" i="1" s="1"/>
  <c r="L76" i="1" s="1" a="1"/>
  <c r="L76" i="1" s="1"/>
  <c r="L77" i="1" s="1" a="1"/>
  <c r="L77" i="1" s="1"/>
  <c r="L78" i="1" s="1" a="1"/>
  <c r="L78" i="1" s="1"/>
  <c r="L79" i="1" s="1" a="1"/>
  <c r="L79" i="1" s="1"/>
  <c r="L80" i="1" s="1" a="1"/>
  <c r="L80" i="1" s="1"/>
  <c r="L81" i="1" s="1" a="1"/>
  <c r="L81" i="1" s="1"/>
  <c r="L82" i="1" s="1" a="1"/>
  <c r="L82" i="1" s="1"/>
  <c r="L83" i="1" s="1" a="1"/>
  <c r="L83" i="1" s="1"/>
  <c r="L94" i="1" s="1" a="1"/>
  <c r="L94" i="1" s="1"/>
  <c r="X24" i="25" l="1"/>
  <c r="AA24" i="25"/>
  <c r="O24" i="25"/>
  <c r="AD24" i="25"/>
  <c r="I24" i="25"/>
  <c r="U24" i="25"/>
  <c r="L24" i="25"/>
  <c r="R24" i="25"/>
  <c r="H16" i="25"/>
  <c r="L16" i="25"/>
  <c r="K16" i="25"/>
  <c r="R16" i="25"/>
  <c r="T16" i="25"/>
  <c r="AD16" i="25"/>
  <c r="I16" i="25"/>
  <c r="O16" i="25"/>
  <c r="N16" i="25"/>
  <c r="Q16" i="25"/>
  <c r="W16" i="25"/>
  <c r="X16" i="25"/>
  <c r="AC16" i="25"/>
  <c r="Z16" i="25"/>
  <c r="AA16" i="25"/>
  <c r="E30" i="25"/>
  <c r="B31" i="25"/>
  <c r="D31" i="25"/>
  <c r="C17" i="25"/>
  <c r="D37" i="25"/>
  <c r="B37" i="25"/>
  <c r="C37" i="25" s="1"/>
  <c r="R30" i="25" l="1"/>
  <c r="K30" i="25"/>
  <c r="U30" i="25"/>
  <c r="N30" i="25"/>
  <c r="T30" i="25"/>
  <c r="X30" i="25"/>
  <c r="H30" i="25"/>
  <c r="L30" i="25"/>
  <c r="AC30" i="25"/>
  <c r="AD30" i="25"/>
  <c r="Q30" i="25"/>
  <c r="I30" i="25"/>
  <c r="O30" i="25"/>
  <c r="W30" i="25"/>
  <c r="Z30" i="25"/>
  <c r="AA30" i="25"/>
  <c r="E37" i="25"/>
  <c r="B38" i="25"/>
  <c r="D38" i="25"/>
  <c r="E17" i="25"/>
  <c r="C31" i="25"/>
  <c r="R37" i="25" l="1"/>
  <c r="K37" i="25"/>
  <c r="N37" i="25"/>
  <c r="H37" i="25"/>
  <c r="L37" i="25"/>
  <c r="Q37" i="25"/>
  <c r="T37" i="25"/>
  <c r="O37" i="25"/>
  <c r="I37" i="25"/>
  <c r="U37" i="25"/>
  <c r="AD37" i="25"/>
  <c r="X37" i="25"/>
  <c r="Z37" i="25"/>
  <c r="Z17" i="25"/>
  <c r="W37" i="25"/>
  <c r="AA37" i="25"/>
  <c r="AC37" i="25"/>
  <c r="W17" i="25"/>
  <c r="AC17" i="25"/>
  <c r="X17" i="25"/>
  <c r="AA17" i="25"/>
  <c r="AD17" i="25"/>
  <c r="K17" i="25"/>
  <c r="N17" i="25"/>
  <c r="Q17" i="25"/>
  <c r="T17" i="25"/>
  <c r="E31" i="25"/>
  <c r="H17" i="25"/>
  <c r="C38" i="25"/>
  <c r="R17" i="25"/>
  <c r="I17" i="25"/>
  <c r="U17" i="25"/>
  <c r="O17" i="25"/>
  <c r="L17" i="25"/>
  <c r="Z31" i="25" l="1"/>
  <c r="AC31" i="25"/>
  <c r="W31" i="25"/>
  <c r="AC38" i="25"/>
  <c r="Z38" i="25"/>
  <c r="W38" i="25"/>
  <c r="X31" i="25"/>
  <c r="AA31" i="25"/>
  <c r="AD31" i="25"/>
  <c r="K31" i="25"/>
  <c r="N31" i="25"/>
  <c r="Q31" i="25"/>
  <c r="T31" i="25"/>
  <c r="E38" i="25"/>
  <c r="I38" i="25" s="1"/>
  <c r="T38" i="25"/>
  <c r="Q38" i="25"/>
  <c r="N38" i="25"/>
  <c r="K38" i="25"/>
  <c r="H38" i="25"/>
  <c r="H31" i="25"/>
  <c r="I31" i="25"/>
  <c r="L31" i="25"/>
  <c r="O31" i="25"/>
  <c r="R31" i="25"/>
  <c r="U31" i="25"/>
  <c r="X38" i="25" l="1"/>
  <c r="AA38" i="25"/>
  <c r="AD38" i="25"/>
  <c r="O38" i="25"/>
  <c r="R38" i="25"/>
  <c r="U38" i="25"/>
  <c r="L38" i="25"/>
</calcChain>
</file>

<file path=xl/sharedStrings.xml><?xml version="1.0" encoding="utf-8"?>
<sst xmlns="http://schemas.openxmlformats.org/spreadsheetml/2006/main" count="529" uniqueCount="82">
  <si>
    <t>Parking Beat Survey</t>
  </si>
  <si>
    <t xml:space="preserve"> </t>
  </si>
  <si>
    <t>Created by Bert Ramos</t>
  </si>
  <si>
    <t>SURVEY DETAILS</t>
  </si>
  <si>
    <t>Survey Type</t>
  </si>
  <si>
    <t>PARKING BEAT SURVEY</t>
  </si>
  <si>
    <t>Methodology Guidance</t>
  </si>
  <si>
    <t>London Borough of Lambeth</t>
  </si>
  <si>
    <t>Site</t>
  </si>
  <si>
    <t>Survey Area</t>
  </si>
  <si>
    <t>200 metre walking distance from site</t>
  </si>
  <si>
    <t>Date/s</t>
  </si>
  <si>
    <t>Time/s</t>
  </si>
  <si>
    <t>Beat Frequency</t>
  </si>
  <si>
    <t>Unit for 1 Unmarked Lengthwise Space (m)</t>
  </si>
  <si>
    <t>Unit for 1 Unmarked Crosswise Space (m)</t>
  </si>
  <si>
    <t>Areas Excluded From Survey</t>
  </si>
  <si>
    <t>Private parking spaces, private roads  and off road parking (unless requested in survey specification).</t>
  </si>
  <si>
    <t>Sections of road excluded from parking capacity calculation</t>
  </si>
  <si>
    <t>First 7.5m from junction mouth (for reasons of highway safety).
Crossovers, dropped kerbs, build-outs, traffic islands, 24/7 illegal parking.
Sections of legal lengthwise parking between illegal parking (crossover, dropped kerbs, double yellow etc) that measure less than the unit specified for 1 space. 
Where the width of the road is such that parking on both sides would cause an obstruction. In this instance one side of the road has been excluded from the capacity calculation.</t>
  </si>
  <si>
    <t>Parking excluded from stress calculation</t>
  </si>
  <si>
    <t>Skips or any other non-vehicle occupying a parking space (but noted separately if observed). 
Any illegal parking on double yellow lines, crossovers, keep clear lines etc (but noted separately if observed).</t>
  </si>
  <si>
    <t>Terminology</t>
  </si>
  <si>
    <t>"Parking Stress" - Calculation to express the number of parked vehicles as a percentage of available parking for each parking type. Stress can be over 100% if cars are small and/or parked very closely together.
"Parking Capacity Calculation" - Measurement of each length of road between illegal parking (e.g. crossovers, traffic islands, double yellow etc) converted into parking spaces by rounding down to the nearest unit assigned to one parking space and dividing this figure by the unit.
"Lengthwise Parking" - Vehicles parked in a lengthwise orientation with wheels parallel to the kerbside.
"Crosswise Parking" - Vehicles parked in a crosswise orientation (as seen in car parks or wide sections of road)</t>
  </si>
  <si>
    <t>Restriction</t>
  </si>
  <si>
    <t>Location</t>
  </si>
  <si>
    <t>Lengthwise Parking (m)</t>
  </si>
  <si>
    <t>Lengthwise Spaces</t>
  </si>
  <si>
    <t>Marked/Crosswise Bays</t>
  </si>
  <si>
    <t>Total Spaces</t>
  </si>
  <si>
    <t>Occupied</t>
  </si>
  <si>
    <t>Spaces</t>
  </si>
  <si>
    <t>Stress (%)</t>
  </si>
  <si>
    <t>Total</t>
  </si>
  <si>
    <t>Illegal/Obstructive Parking</t>
  </si>
  <si>
    <t xml:space="preserve">Location </t>
  </si>
  <si>
    <t>Description</t>
  </si>
  <si>
    <t>PARKING CAPACITY MEASUREMENTS</t>
  </si>
  <si>
    <t>A working table showing kerbside measurements for each parking type.</t>
  </si>
  <si>
    <t>Side of Road &amp; Measuring Orientation</t>
  </si>
  <si>
    <t>Parking Type</t>
  </si>
  <si>
    <t>Section Length (m)</t>
  </si>
  <si>
    <t>Crosswise Spaces or Lengthwise Marked Bays</t>
  </si>
  <si>
    <t>Number of Crosswise Spaces or Marked Bays</t>
  </si>
  <si>
    <t xml:space="preserve">Unit Round Down 
(If Lengthwise &amp; Unmarked) </t>
  </si>
  <si>
    <t>Location List</t>
  </si>
  <si>
    <t>Restriction ID</t>
  </si>
  <si>
    <t>Restriction List</t>
  </si>
  <si>
    <t>Wednesday 29th April 2026</t>
  </si>
  <si>
    <t>Saturday 2nd May 2026</t>
  </si>
  <si>
    <t>Wellington Road, Wokingham</t>
  </si>
  <si>
    <t>08:00/11:00/14:00/17:30/20:00hrs</t>
  </si>
  <si>
    <t>Snapshot at above times</t>
  </si>
  <si>
    <t>11:00/15:00/20:00hrs</t>
  </si>
  <si>
    <t>Wellington Road</t>
  </si>
  <si>
    <t>W N-S</t>
  </si>
  <si>
    <t>Double Yellow Lines</t>
  </si>
  <si>
    <t>E S-N</t>
  </si>
  <si>
    <t>S W-E</t>
  </si>
  <si>
    <t>Too Narrow to Park</t>
  </si>
  <si>
    <t>Crossover</t>
  </si>
  <si>
    <t>N E-W</t>
  </si>
  <si>
    <t>Unrestricted</t>
  </si>
  <si>
    <t>Albert Road</t>
  </si>
  <si>
    <t>Junction</t>
  </si>
  <si>
    <t>Station Road</t>
  </si>
  <si>
    <t>Station Approach</t>
  </si>
  <si>
    <t>Access (Car Park)</t>
  </si>
  <si>
    <t>White Zig Zag Lines</t>
  </si>
  <si>
    <t>Car Park Entrance</t>
  </si>
  <si>
    <t>Drop Zone/Double Yellow</t>
  </si>
  <si>
    <t>Barkham Road</t>
  </si>
  <si>
    <t>Level Crossing</t>
  </si>
  <si>
    <t>Oxford Road</t>
  </si>
  <si>
    <t>Parking - Mon-Sat 8am-6pm Resident Permit Holders Only or Waiting Limited to 2 Hours - Return Prohibited for 1 Hour</t>
  </si>
  <si>
    <t>Parking - Mon-Sat 8am-6pm -- 30 minutes No return within 30 minutes</t>
  </si>
  <si>
    <t>Outfield Crescent</t>
  </si>
  <si>
    <t>Parking - 6am - 10pm - 2 Hours - No Return within 1 Hour</t>
  </si>
  <si>
    <t>PARKING STRESS TABLES</t>
  </si>
  <si>
    <t>Park Road</t>
  </si>
  <si>
    <t>Park Avenue</t>
  </si>
  <si>
    <t xml:space="preserve">Access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</si>
</sst>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8"/>
      <name val="Calibri"/>
      <family val="2"/>
      <scheme val="minor"/>
    </font>
    <font>
      <b/>
      <sz val="18"/>
      <color theme="1"/>
      <name val="Calibri"/>
      <family val="2"/>
      <scheme val="minor"/>
    </font>
    <font>
      <b/>
      <sz val="20"/>
      <color theme="1"/>
      <name val="Calibri"/>
      <family val="2"/>
      <scheme val="minor"/>
    </font>
    <font>
      <b/>
      <sz val="16"/>
      <color theme="1"/>
      <name val="Calibri"/>
      <family val="2"/>
      <scheme val="minor"/>
    </font>
    <font>
      <b/>
      <sz val="36"/>
      <color theme="1"/>
      <name val="Calibri (Body)"/>
    </font>
    <font>
      <u/>
      <sz val="12"/>
      <color theme="10"/>
      <name val="Calibri"/>
      <family val="2"/>
      <scheme val="minor"/>
    </font>
    <font>
      <u/>
      <sz val="12"/>
      <color theme="11"/>
      <name val="Calibri"/>
      <family val="2"/>
      <scheme val="minor"/>
    </font>
    <font>
      <b/>
      <sz val="14"/>
      <color theme="1"/>
      <name val="Avenir Medium"/>
      <family val="2"/>
    </font>
    <font>
      <b/>
      <sz val="12"/>
      <color theme="1"/>
      <name val="Avenir Light"/>
      <family val="2"/>
    </font>
    <font>
      <sz val="12"/>
      <color rgb="FF000000"/>
      <name val="Avenir Light"/>
      <family val="2"/>
    </font>
    <font>
      <sz val="12"/>
      <color theme="1"/>
      <name val="Avenir Light"/>
      <family val="2"/>
    </font>
    <font>
      <b/>
      <sz val="12"/>
      <color rgb="FF000000"/>
      <name val="Avenir Light"/>
      <family val="2"/>
    </font>
    <font>
      <b/>
      <sz val="12"/>
      <color rgb="FFFF0000"/>
      <name val="Avenir Light"/>
      <family val="2"/>
    </font>
    <font>
      <b/>
      <sz val="12"/>
      <color theme="9" tint="-0.249977111117893"/>
      <name val="Avenir Light"/>
      <family val="2"/>
    </font>
    <font>
      <b/>
      <sz val="12"/>
      <color theme="4" tint="-0.499984740745262"/>
      <name val="Avenir Light"/>
      <family val="2"/>
    </font>
    <font>
      <sz val="12"/>
      <color rgb="FFFF0000"/>
      <name val="Avenir Light"/>
      <family val="2"/>
    </font>
    <font>
      <sz val="12"/>
      <color theme="9" tint="-0.249977111117893"/>
      <name val="Avenir Light"/>
      <family val="2"/>
    </font>
    <font>
      <sz val="12"/>
      <color theme="4" tint="-0.499984740745262"/>
      <name val="Avenir Light"/>
      <family val="2"/>
    </font>
    <font>
      <b/>
      <sz val="14"/>
      <color theme="0"/>
      <name val="Avenir Medium"/>
      <family val="2"/>
    </font>
    <font>
      <b/>
      <sz val="16"/>
      <color theme="0"/>
      <name val="Avenir Book"/>
      <family val="2"/>
    </font>
    <font>
      <sz val="12"/>
      <color theme="1"/>
      <name val="Avenir Book"/>
      <family val="2"/>
    </font>
    <font>
      <b/>
      <sz val="12"/>
      <color theme="1"/>
      <name val="Avenir Book"/>
      <family val="2"/>
    </font>
    <font>
      <sz val="12"/>
      <name val="Avenir Book"/>
      <family val="2"/>
    </font>
    <font>
      <b/>
      <sz val="28"/>
      <color theme="1"/>
      <name val="Avenir Heavy"/>
      <family val="2"/>
    </font>
    <font>
      <b/>
      <sz val="14"/>
      <color theme="1"/>
      <name val="Avenir Book"/>
      <family val="2"/>
    </font>
    <font>
      <b/>
      <sz val="10"/>
      <color rgb="FF000000"/>
      <name val="Avenir Light"/>
      <family val="2"/>
    </font>
    <font>
      <sz val="10"/>
      <color rgb="FF000000"/>
      <name val="Avenir Light"/>
      <family val="2"/>
    </font>
    <font>
      <sz val="11"/>
      <color theme="1"/>
      <name val="Avenir Book"/>
      <family val="2"/>
    </font>
    <font>
      <sz val="11"/>
      <color theme="1"/>
      <name val="Helvetica"/>
      <family val="2"/>
    </font>
  </fonts>
  <fills count="1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rgb="FFFF40FF"/>
        <bgColor indexed="64"/>
      </patternFill>
    </fill>
    <fill>
      <patternFill patternType="solid">
        <fgColor rgb="FF9437FF"/>
        <bgColor indexed="64"/>
      </patternFill>
    </fill>
    <fill>
      <patternFill patternType="solid">
        <fgColor rgb="FFFF2F92"/>
        <bgColor indexed="64"/>
      </patternFill>
    </fill>
    <fill>
      <patternFill patternType="solid">
        <fgColor theme="9" tint="-0.249977111117893"/>
        <bgColor indexed="64"/>
      </patternFill>
    </fill>
    <fill>
      <patternFill patternType="solid">
        <fgColor rgb="FFFF7E7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auto="1"/>
      </left>
      <right style="thin">
        <color auto="1"/>
      </right>
      <top style="thin">
        <color auto="1"/>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diagonal/>
    </border>
    <border>
      <left style="medium">
        <color theme="0"/>
      </left>
      <right/>
      <top style="medium">
        <color theme="0"/>
      </top>
      <bottom/>
      <diagonal/>
    </border>
    <border>
      <left/>
      <right style="medium">
        <color theme="0"/>
      </right>
      <top style="medium">
        <color theme="0"/>
      </top>
      <bottom/>
      <diagonal/>
    </border>
    <border>
      <left/>
      <right/>
      <top style="medium">
        <color theme="0"/>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right/>
      <top/>
      <bottom style="medium">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bottom/>
      <diagonal/>
    </border>
  </borders>
  <cellStyleXfs count="23">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9" fontId="2"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25">
    <xf numFmtId="0" fontId="0" fillId="0" borderId="0" xfId="0"/>
    <xf numFmtId="0" fontId="14" fillId="2" borderId="10" xfId="0" applyFont="1" applyFill="1" applyBorder="1" applyAlignment="1" applyProtection="1">
      <alignment horizontal="center" vertical="center" wrapText="1"/>
      <protection hidden="1"/>
    </xf>
    <xf numFmtId="1" fontId="15" fillId="2" borderId="10" xfId="0" applyNumberFormat="1" applyFont="1" applyFill="1" applyBorder="1" applyAlignment="1" applyProtection="1">
      <alignment horizontal="center" vertical="center" wrapText="1"/>
      <protection hidden="1"/>
    </xf>
    <xf numFmtId="1" fontId="13" fillId="2" borderId="10" xfId="0" applyNumberFormat="1" applyFont="1" applyFill="1" applyBorder="1" applyAlignment="1" applyProtection="1">
      <alignment horizontal="center" vertical="center" wrapText="1"/>
      <protection hidden="1"/>
    </xf>
    <xf numFmtId="0" fontId="13" fillId="4" borderId="10" xfId="0" applyFont="1" applyFill="1" applyBorder="1" applyAlignment="1" applyProtection="1">
      <alignment vertical="center"/>
      <protection hidden="1"/>
    </xf>
    <xf numFmtId="1" fontId="13" fillId="4" borderId="10" xfId="0" applyNumberFormat="1" applyFont="1" applyFill="1" applyBorder="1" applyAlignment="1" applyProtection="1">
      <alignment horizontal="center" vertical="center" wrapText="1"/>
      <protection hidden="1"/>
    </xf>
    <xf numFmtId="1" fontId="17" fillId="2" borderId="10" xfId="0" applyNumberFormat="1" applyFont="1" applyFill="1" applyBorder="1" applyAlignment="1" applyProtection="1">
      <alignment horizontal="center" vertical="center" textRotation="90" wrapText="1"/>
      <protection hidden="1"/>
    </xf>
    <xf numFmtId="1" fontId="18" fillId="2" borderId="10" xfId="0" applyNumberFormat="1" applyFont="1" applyFill="1" applyBorder="1" applyAlignment="1" applyProtection="1">
      <alignment horizontal="center" vertical="center" textRotation="90" wrapText="1"/>
      <protection hidden="1"/>
    </xf>
    <xf numFmtId="1" fontId="19" fillId="2" borderId="10" xfId="0" applyNumberFormat="1" applyFont="1" applyFill="1" applyBorder="1" applyAlignment="1" applyProtection="1">
      <alignment horizontal="center" vertical="center" textRotation="90" wrapText="1"/>
      <protection hidden="1"/>
    </xf>
    <xf numFmtId="1" fontId="20" fillId="2" borderId="10" xfId="0" applyNumberFormat="1" applyFont="1" applyFill="1" applyBorder="1" applyAlignment="1" applyProtection="1">
      <alignment horizontal="center" vertical="center" wrapText="1"/>
      <protection hidden="1"/>
    </xf>
    <xf numFmtId="1" fontId="21" fillId="2" borderId="10" xfId="0" applyNumberFormat="1" applyFont="1" applyFill="1" applyBorder="1" applyAlignment="1" applyProtection="1">
      <alignment horizontal="center" vertical="center" wrapText="1"/>
      <protection hidden="1"/>
    </xf>
    <xf numFmtId="9" fontId="22" fillId="2" borderId="10" xfId="16" applyFont="1" applyFill="1" applyBorder="1" applyAlignment="1" applyProtection="1">
      <alignment horizontal="center" vertical="center" wrapText="1"/>
      <protection hidden="1"/>
    </xf>
    <xf numFmtId="1" fontId="17" fillId="4" borderId="10" xfId="0" applyNumberFormat="1" applyFont="1" applyFill="1" applyBorder="1" applyAlignment="1" applyProtection="1">
      <alignment horizontal="center" vertical="center" wrapText="1"/>
      <protection hidden="1"/>
    </xf>
    <xf numFmtId="1" fontId="18" fillId="4" borderId="10" xfId="0" applyNumberFormat="1" applyFont="1" applyFill="1" applyBorder="1" applyAlignment="1" applyProtection="1">
      <alignment horizontal="center" vertical="center" wrapText="1"/>
      <protection hidden="1"/>
    </xf>
    <xf numFmtId="9" fontId="19" fillId="4" borderId="10" xfId="16" applyFont="1" applyFill="1" applyBorder="1" applyAlignment="1" applyProtection="1">
      <alignment horizontal="center" vertical="center" wrapText="1"/>
      <protection hidden="1"/>
    </xf>
    <xf numFmtId="0" fontId="23" fillId="8" borderId="14" xfId="0" applyFont="1" applyFill="1" applyBorder="1" applyAlignment="1" applyProtection="1">
      <alignment vertical="center"/>
      <protection hidden="1"/>
    </xf>
    <xf numFmtId="0" fontId="23" fillId="8" borderId="0" xfId="0" applyFont="1" applyFill="1" applyAlignment="1" applyProtection="1">
      <alignment vertical="center"/>
      <protection hidden="1"/>
    </xf>
    <xf numFmtId="0" fontId="9" fillId="0" borderId="0" xfId="0" applyFont="1" applyProtection="1">
      <protection hidden="1"/>
    </xf>
    <xf numFmtId="0" fontId="0" fillId="0" borderId="0" xfId="0" applyProtection="1">
      <protection hidden="1"/>
    </xf>
    <xf numFmtId="0" fontId="6" fillId="0" borderId="0" xfId="0" applyFont="1" applyAlignment="1" applyProtection="1">
      <alignment vertical="center"/>
      <protection hidden="1"/>
    </xf>
    <xf numFmtId="0" fontId="0" fillId="0" borderId="23" xfId="0" applyBorder="1" applyAlignment="1" applyProtection="1">
      <alignment horizontal="center"/>
      <protection hidden="1"/>
    </xf>
    <xf numFmtId="0" fontId="0" fillId="0" borderId="25" xfId="0" applyBorder="1" applyAlignment="1" applyProtection="1">
      <alignment horizontal="center"/>
      <protection hidden="1"/>
    </xf>
    <xf numFmtId="0" fontId="25" fillId="2" borderId="3" xfId="0" applyFont="1" applyFill="1" applyBorder="1" applyAlignment="1" applyProtection="1">
      <alignment horizontal="center" vertical="center"/>
      <protection hidden="1"/>
    </xf>
    <xf numFmtId="0" fontId="7" fillId="0" borderId="0" xfId="0" applyFont="1" applyAlignment="1" applyProtection="1">
      <alignment vertical="center"/>
      <protection hidden="1"/>
    </xf>
    <xf numFmtId="0" fontId="30" fillId="7" borderId="10" xfId="0" applyFont="1" applyFill="1" applyBorder="1" applyAlignment="1" applyProtection="1">
      <alignment horizontal="center" vertical="center" wrapText="1"/>
      <protection hidden="1"/>
    </xf>
    <xf numFmtId="0" fontId="31" fillId="2" borderId="10" xfId="0" applyFont="1" applyFill="1" applyBorder="1" applyAlignment="1" applyProtection="1">
      <alignment horizontal="center" vertical="center" wrapText="1"/>
      <protection hidden="1"/>
    </xf>
    <xf numFmtId="0" fontId="31" fillId="7" borderId="10" xfId="0" applyFont="1" applyFill="1" applyBorder="1" applyAlignment="1" applyProtection="1">
      <alignment horizontal="center" vertical="center" wrapText="1"/>
      <protection hidden="1"/>
    </xf>
    <xf numFmtId="0" fontId="12" fillId="9" borderId="10" xfId="0" applyFont="1" applyFill="1" applyBorder="1" applyAlignment="1" applyProtection="1">
      <alignment horizontal="center" vertical="center"/>
      <protection hidden="1"/>
    </xf>
    <xf numFmtId="0" fontId="23" fillId="10" borderId="10" xfId="0" applyFont="1" applyFill="1" applyBorder="1" applyAlignment="1" applyProtection="1">
      <alignment horizontal="center" vertical="center"/>
      <protection hidden="1"/>
    </xf>
    <xf numFmtId="0" fontId="23" fillId="11" borderId="10" xfId="0" applyFont="1" applyFill="1" applyBorder="1" applyAlignment="1" applyProtection="1">
      <alignment horizontal="center" vertical="center"/>
      <protection hidden="1"/>
    </xf>
    <xf numFmtId="0" fontId="23" fillId="12" borderId="10" xfId="0" applyFont="1" applyFill="1" applyBorder="1" applyAlignment="1" applyProtection="1">
      <alignment horizontal="center" vertical="center"/>
      <protection hidden="1"/>
    </xf>
    <xf numFmtId="0" fontId="12" fillId="13" borderId="10" xfId="0" applyFont="1"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0" xfId="0" applyFont="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5" fillId="3" borderId="0" xfId="0" applyFont="1" applyFill="1" applyAlignment="1" applyProtection="1">
      <alignment horizontal="left" vertical="center"/>
      <protection hidden="1"/>
    </xf>
    <xf numFmtId="0" fontId="25" fillId="0" borderId="0" xfId="0" applyFont="1" applyAlignment="1" applyProtection="1">
      <alignment horizontal="center" vertical="center"/>
      <protection hidden="1"/>
    </xf>
    <xf numFmtId="0" fontId="27" fillId="3" borderId="0" xfId="0" applyFont="1" applyFill="1" applyAlignment="1" applyProtection="1">
      <alignment horizontal="left" vertical="center"/>
      <protection hidden="1"/>
    </xf>
    <xf numFmtId="0" fontId="25" fillId="0" borderId="0" xfId="0" applyFont="1" applyAlignment="1" applyProtection="1">
      <alignment horizontal="left" vertical="center"/>
      <protection hidden="1"/>
    </xf>
    <xf numFmtId="49" fontId="0" fillId="0" borderId="0" xfId="0" applyNumberFormat="1" applyAlignment="1" applyProtection="1">
      <alignment horizontal="center" vertical="center" wrapText="1"/>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protection hidden="1"/>
    </xf>
    <xf numFmtId="0" fontId="27" fillId="0" borderId="0" xfId="0" applyFont="1" applyAlignment="1" applyProtection="1">
      <alignment horizontal="left" vertical="center"/>
      <protection hidden="1"/>
    </xf>
    <xf numFmtId="0" fontId="3" fillId="6" borderId="2" xfId="0" applyFont="1" applyFill="1" applyBorder="1" applyAlignment="1" applyProtection="1">
      <alignment horizontal="left" vertical="center"/>
      <protection hidden="1"/>
    </xf>
    <xf numFmtId="0" fontId="3" fillId="6" borderId="5" xfId="0" applyFont="1" applyFill="1" applyBorder="1" applyAlignment="1" applyProtection="1">
      <alignment horizontal="center" textRotation="90"/>
      <protection hidden="1"/>
    </xf>
    <xf numFmtId="0" fontId="3" fillId="6" borderId="1" xfId="0" applyFont="1" applyFill="1" applyBorder="1" applyAlignment="1" applyProtection="1">
      <alignment horizontal="center" textRotation="90"/>
      <protection hidden="1"/>
    </xf>
    <xf numFmtId="1" fontId="3" fillId="6" borderId="9" xfId="0" applyNumberFormat="1" applyFont="1" applyFill="1" applyBorder="1" applyAlignment="1" applyProtection="1">
      <alignment vertical="center" wrapText="1"/>
      <protection hidden="1"/>
    </xf>
    <xf numFmtId="0" fontId="0" fillId="0" borderId="0" xfId="0" applyAlignment="1" applyProtection="1">
      <alignment vertical="center" wrapText="1"/>
      <protection hidden="1"/>
    </xf>
    <xf numFmtId="0" fontId="3" fillId="6" borderId="1" xfId="0" applyFont="1" applyFill="1" applyBorder="1" applyAlignment="1" applyProtection="1">
      <alignment horizontal="center" vertical="center" wrapText="1"/>
      <protection hidden="1"/>
    </xf>
    <xf numFmtId="0" fontId="0" fillId="0" borderId="0" xfId="0" applyAlignment="1" applyProtection="1">
      <alignment textRotation="90" wrapText="1"/>
      <protection hidden="1"/>
    </xf>
    <xf numFmtId="0" fontId="3" fillId="6" borderId="0" xfId="0" applyFont="1" applyFill="1" applyAlignment="1" applyProtection="1">
      <alignment horizontal="center" vertical="center"/>
      <protection hidden="1"/>
    </xf>
    <xf numFmtId="0" fontId="4" fillId="6" borderId="4" xfId="0" applyFont="1" applyFill="1" applyBorder="1" applyAlignment="1" applyProtection="1">
      <alignment horizontal="left" vertical="center"/>
      <protection hidden="1"/>
    </xf>
    <xf numFmtId="0" fontId="3" fillId="6" borderId="2" xfId="0" applyFont="1" applyFill="1" applyBorder="1" applyAlignment="1" applyProtection="1">
      <alignment horizontal="right" vertical="center"/>
      <protection hidden="1"/>
    </xf>
    <xf numFmtId="0" fontId="8" fillId="0" borderId="0" xfId="0" applyFont="1" applyAlignment="1" applyProtection="1">
      <alignment vertical="center" wrapText="1"/>
      <protection hidden="1"/>
    </xf>
    <xf numFmtId="0" fontId="0" fillId="0" borderId="0" xfId="0" applyAlignment="1" applyProtection="1">
      <alignment vertical="top" wrapText="1"/>
      <protection hidden="1"/>
    </xf>
    <xf numFmtId="0" fontId="32" fillId="3" borderId="7" xfId="0" applyFont="1" applyFill="1" applyBorder="1" applyAlignment="1" applyProtection="1">
      <alignment horizontal="left" vertical="center" wrapText="1"/>
      <protection hidden="1"/>
    </xf>
    <xf numFmtId="0" fontId="32" fillId="3" borderId="8" xfId="0" applyFont="1" applyFill="1" applyBorder="1" applyAlignment="1" applyProtection="1">
      <alignment horizontal="left" vertical="center" wrapText="1"/>
      <protection hidden="1"/>
    </xf>
    <xf numFmtId="0" fontId="24" fillId="5" borderId="0" xfId="0" applyFont="1" applyFill="1" applyAlignment="1" applyProtection="1">
      <alignment horizontal="left" vertical="center"/>
      <protection hidden="1"/>
    </xf>
    <xf numFmtId="0" fontId="0" fillId="3" borderId="0" xfId="0" applyFill="1"/>
    <xf numFmtId="0" fontId="0" fillId="3" borderId="0" xfId="0" applyFill="1" applyAlignment="1">
      <alignment horizontal="center"/>
    </xf>
    <xf numFmtId="20" fontId="0" fillId="3" borderId="0" xfId="0" applyNumberFormat="1" applyFill="1" applyAlignment="1">
      <alignment horizontal="center"/>
    </xf>
    <xf numFmtId="0" fontId="26" fillId="2" borderId="6" xfId="0" applyFont="1" applyFill="1" applyBorder="1" applyAlignment="1" applyProtection="1">
      <alignment horizontal="center" vertical="center" wrapText="1"/>
      <protection hidden="1"/>
    </xf>
    <xf numFmtId="0" fontId="26" fillId="2" borderId="7" xfId="0" applyFont="1" applyFill="1" applyBorder="1" applyAlignment="1" applyProtection="1">
      <alignment horizontal="center" vertical="center" wrapText="1"/>
      <protection hidden="1"/>
    </xf>
    <xf numFmtId="0" fontId="0" fillId="0" borderId="0" xfId="0" applyAlignment="1" applyProtection="1">
      <alignment horizontal="center" vertical="top" wrapText="1"/>
      <protection hidden="1"/>
    </xf>
    <xf numFmtId="0" fontId="28" fillId="4" borderId="22" xfId="0" applyFont="1" applyFill="1" applyBorder="1" applyAlignment="1" applyProtection="1">
      <alignment horizontal="center" vertical="center"/>
      <protection hidden="1"/>
    </xf>
    <xf numFmtId="0" fontId="29" fillId="2" borderId="23" xfId="0" applyFont="1" applyFill="1" applyBorder="1" applyAlignment="1" applyProtection="1">
      <alignment horizontal="center" vertical="center" wrapText="1"/>
      <protection hidden="1"/>
    </xf>
    <xf numFmtId="15" fontId="29" fillId="2" borderId="23" xfId="0" applyNumberFormat="1" applyFont="1" applyFill="1" applyBorder="1" applyAlignment="1" applyProtection="1">
      <alignment horizontal="center" vertical="center"/>
      <protection hidden="1"/>
    </xf>
    <xf numFmtId="15" fontId="29" fillId="2" borderId="24" xfId="0" applyNumberFormat="1" applyFont="1" applyFill="1" applyBorder="1" applyAlignment="1" applyProtection="1">
      <alignment horizontal="center" vertical="center"/>
      <protection hidden="1"/>
    </xf>
    <xf numFmtId="0" fontId="33" fillId="3" borderId="0" xfId="0" applyFont="1" applyFill="1" applyAlignment="1">
      <alignment horizontal="center"/>
    </xf>
    <xf numFmtId="0" fontId="16" fillId="2" borderId="10" xfId="0" applyFont="1" applyFill="1" applyBorder="1" applyAlignment="1" applyProtection="1">
      <alignment horizontal="center" vertical="center" wrapText="1"/>
      <protection hidden="1"/>
    </xf>
    <xf numFmtId="0" fontId="32" fillId="3" borderId="7" xfId="0" applyFont="1" applyFill="1" applyBorder="1" applyAlignment="1" applyProtection="1">
      <alignment horizontal="left" vertical="center" wrapText="1"/>
      <protection hidden="1"/>
    </xf>
    <xf numFmtId="0" fontId="32" fillId="3" borderId="8" xfId="0" applyFont="1" applyFill="1" applyBorder="1" applyAlignment="1" applyProtection="1">
      <alignment horizontal="left" vertical="center" wrapText="1"/>
      <protection hidden="1"/>
    </xf>
    <xf numFmtId="0" fontId="24" fillId="5" borderId="0" xfId="0" applyFont="1" applyFill="1" applyAlignment="1" applyProtection="1">
      <alignment horizontal="left" vertical="center" wrapText="1"/>
      <protection hidden="1"/>
    </xf>
    <xf numFmtId="0" fontId="32" fillId="3" borderId="6" xfId="0" applyFont="1" applyFill="1" applyBorder="1" applyAlignment="1" applyProtection="1">
      <alignment horizontal="left" vertical="center" wrapText="1"/>
      <protection hidden="1"/>
    </xf>
    <xf numFmtId="14" fontId="17" fillId="2" borderId="11" xfId="0" applyNumberFormat="1" applyFont="1" applyFill="1" applyBorder="1" applyAlignment="1" applyProtection="1">
      <alignment horizontal="center" vertical="center" wrapText="1"/>
      <protection hidden="1"/>
    </xf>
    <xf numFmtId="14" fontId="17" fillId="2" borderId="12" xfId="0" applyNumberFormat="1" applyFont="1" applyFill="1" applyBorder="1" applyAlignment="1" applyProtection="1">
      <alignment horizontal="center" vertical="center" wrapText="1"/>
      <protection hidden="1"/>
    </xf>
    <xf numFmtId="14" fontId="17" fillId="2" borderId="13" xfId="0" applyNumberFormat="1" applyFont="1" applyFill="1" applyBorder="1" applyAlignment="1" applyProtection="1">
      <alignment horizontal="center" vertical="center" wrapText="1"/>
      <protection hidden="1"/>
    </xf>
    <xf numFmtId="1" fontId="17" fillId="4" borderId="11" xfId="0" applyNumberFormat="1" applyFont="1" applyFill="1" applyBorder="1" applyAlignment="1" applyProtection="1">
      <alignment horizontal="center" vertical="center" wrapText="1"/>
      <protection hidden="1"/>
    </xf>
    <xf numFmtId="1" fontId="17" fillId="4" borderId="12" xfId="0" applyNumberFormat="1" applyFont="1" applyFill="1" applyBorder="1" applyAlignment="1" applyProtection="1">
      <alignment horizontal="center" vertical="center" wrapText="1"/>
      <protection hidden="1"/>
    </xf>
    <xf numFmtId="1" fontId="17" fillId="4" borderId="13" xfId="0" applyNumberFormat="1" applyFont="1" applyFill="1" applyBorder="1" applyAlignment="1" applyProtection="1">
      <alignment horizontal="center" vertical="center" wrapText="1"/>
      <protection hidden="1"/>
    </xf>
    <xf numFmtId="0" fontId="12" fillId="13" borderId="11" xfId="0" applyFont="1" applyFill="1" applyBorder="1" applyAlignment="1" applyProtection="1">
      <alignment horizontal="left" vertical="center"/>
      <protection hidden="1"/>
    </xf>
    <xf numFmtId="0" fontId="12" fillId="13" borderId="12" xfId="0" applyFont="1" applyFill="1" applyBorder="1" applyAlignment="1" applyProtection="1">
      <alignment horizontal="left" vertical="center"/>
      <protection hidden="1"/>
    </xf>
    <xf numFmtId="14" fontId="16" fillId="2" borderId="11" xfId="0" applyNumberFormat="1" applyFont="1" applyFill="1" applyBorder="1" applyAlignment="1" applyProtection="1">
      <alignment horizontal="center" vertical="center" wrapText="1"/>
      <protection hidden="1"/>
    </xf>
    <xf numFmtId="14" fontId="16" fillId="2" borderId="12" xfId="0" applyNumberFormat="1" applyFont="1" applyFill="1" applyBorder="1" applyAlignment="1" applyProtection="1">
      <alignment horizontal="center" vertical="center" wrapText="1"/>
      <protection hidden="1"/>
    </xf>
    <xf numFmtId="20" fontId="16" fillId="2" borderId="11" xfId="0" applyNumberFormat="1" applyFont="1" applyFill="1" applyBorder="1" applyAlignment="1" applyProtection="1">
      <alignment horizontal="center" vertical="center" wrapText="1"/>
      <protection hidden="1"/>
    </xf>
    <xf numFmtId="20" fontId="16" fillId="2" borderId="12" xfId="0" applyNumberFormat="1" applyFont="1" applyFill="1" applyBorder="1" applyAlignment="1" applyProtection="1">
      <alignment horizontal="center" vertical="center" wrapText="1"/>
      <protection hidden="1"/>
    </xf>
    <xf numFmtId="20" fontId="16" fillId="2" borderId="13" xfId="0" applyNumberFormat="1" applyFont="1" applyFill="1" applyBorder="1" applyAlignment="1" applyProtection="1">
      <alignment horizontal="center" vertical="center" wrapText="1"/>
      <protection hidden="1"/>
    </xf>
    <xf numFmtId="0" fontId="23" fillId="11" borderId="11" xfId="0" applyFont="1" applyFill="1" applyBorder="1" applyAlignment="1" applyProtection="1">
      <alignment horizontal="left" vertical="center"/>
      <protection hidden="1"/>
    </xf>
    <xf numFmtId="0" fontId="23" fillId="11" borderId="12" xfId="0" applyFont="1" applyFill="1" applyBorder="1" applyAlignment="1" applyProtection="1">
      <alignment horizontal="left" vertical="center"/>
      <protection hidden="1"/>
    </xf>
    <xf numFmtId="0" fontId="23" fillId="12" borderId="11" xfId="0" applyFont="1" applyFill="1" applyBorder="1" applyAlignment="1" applyProtection="1">
      <alignment horizontal="left" vertical="center"/>
      <protection hidden="1"/>
    </xf>
    <xf numFmtId="0" fontId="23" fillId="12" borderId="12" xfId="0" applyFont="1" applyFill="1" applyBorder="1" applyAlignment="1" applyProtection="1">
      <alignment horizontal="left" vertical="center"/>
      <protection hidden="1"/>
    </xf>
    <xf numFmtId="0" fontId="12" fillId="9" borderId="11" xfId="0" applyFont="1" applyFill="1" applyBorder="1" applyAlignment="1" applyProtection="1">
      <alignment horizontal="left" vertical="center"/>
      <protection hidden="1"/>
    </xf>
    <xf numFmtId="0" fontId="12" fillId="9" borderId="12" xfId="0" applyFont="1" applyFill="1" applyBorder="1" applyAlignment="1" applyProtection="1">
      <alignment horizontal="left" vertical="center"/>
      <protection hidden="1"/>
    </xf>
    <xf numFmtId="0" fontId="23" fillId="10" borderId="11" xfId="0" applyFont="1" applyFill="1" applyBorder="1" applyAlignment="1" applyProtection="1">
      <alignment horizontal="left" vertical="center"/>
      <protection hidden="1"/>
    </xf>
    <xf numFmtId="0" fontId="23" fillId="10" borderId="12" xfId="0" applyFont="1" applyFill="1" applyBorder="1" applyAlignment="1" applyProtection="1">
      <alignment horizontal="left" vertical="center"/>
      <protection hidden="1"/>
    </xf>
    <xf numFmtId="0" fontId="24" fillId="5" borderId="0" xfId="0" applyFont="1" applyFill="1" applyAlignment="1" applyProtection="1">
      <alignment horizontal="left" vertical="center"/>
      <protection hidden="1"/>
    </xf>
    <xf numFmtId="0" fontId="7" fillId="0" borderId="0" xfId="0" applyFont="1" applyAlignment="1" applyProtection="1">
      <alignment horizontal="left" vertical="center"/>
      <protection hidden="1"/>
    </xf>
    <xf numFmtId="0" fontId="12" fillId="9" borderId="10" xfId="0" applyFont="1" applyFill="1" applyBorder="1" applyAlignment="1" applyProtection="1">
      <alignment horizontal="right" vertical="center"/>
      <protection hidden="1"/>
    </xf>
    <xf numFmtId="0" fontId="13" fillId="2" borderId="10"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textRotation="90"/>
      <protection hidden="1"/>
    </xf>
    <xf numFmtId="0" fontId="23" fillId="10" borderId="10" xfId="0" applyFont="1" applyFill="1" applyBorder="1" applyAlignment="1" applyProtection="1">
      <alignment horizontal="right" vertical="center"/>
      <protection hidden="1"/>
    </xf>
    <xf numFmtId="0" fontId="23" fillId="11" borderId="10" xfId="0" applyFont="1" applyFill="1" applyBorder="1" applyAlignment="1" applyProtection="1">
      <alignment horizontal="right" vertical="center"/>
      <protection hidden="1"/>
    </xf>
    <xf numFmtId="0" fontId="23" fillId="12" borderId="10" xfId="0" applyFont="1" applyFill="1" applyBorder="1" applyAlignment="1" applyProtection="1">
      <alignment horizontal="right" vertical="center"/>
      <protection hidden="1"/>
    </xf>
    <xf numFmtId="0" fontId="12" fillId="13" borderId="10" xfId="0" applyFont="1" applyFill="1" applyBorder="1" applyAlignment="1" applyProtection="1">
      <alignment horizontal="right" vertical="center"/>
      <protection hidden="1"/>
    </xf>
    <xf numFmtId="0" fontId="13" fillId="4" borderId="11" xfId="0" applyFont="1" applyFill="1" applyBorder="1" applyAlignment="1" applyProtection="1">
      <alignment horizontal="left" vertical="center"/>
      <protection hidden="1"/>
    </xf>
    <xf numFmtId="0" fontId="13" fillId="4" borderId="12" xfId="0" applyFont="1" applyFill="1" applyBorder="1" applyAlignment="1" applyProtection="1">
      <alignment horizontal="left" vertical="center"/>
      <protection hidden="1"/>
    </xf>
    <xf numFmtId="0" fontId="13" fillId="4" borderId="13" xfId="0" applyFont="1" applyFill="1" applyBorder="1" applyAlignment="1" applyProtection="1">
      <alignment horizontal="left" vertical="center"/>
      <protection hidden="1"/>
    </xf>
    <xf numFmtId="0" fontId="13" fillId="2" borderId="15" xfId="0" applyFont="1" applyFill="1" applyBorder="1" applyAlignment="1" applyProtection="1">
      <alignment horizontal="center" vertical="center"/>
      <protection hidden="1"/>
    </xf>
    <xf numFmtId="0" fontId="13" fillId="2" borderId="16" xfId="0" applyFont="1" applyFill="1" applyBorder="1" applyAlignment="1" applyProtection="1">
      <alignment horizontal="center" vertical="center"/>
      <protection hidden="1"/>
    </xf>
    <xf numFmtId="0" fontId="13" fillId="2" borderId="14" xfId="0" applyFont="1" applyFill="1" applyBorder="1" applyAlignment="1" applyProtection="1">
      <alignment horizontal="center" vertical="center"/>
      <protection hidden="1"/>
    </xf>
    <xf numFmtId="0" fontId="13" fillId="2" borderId="18" xfId="0" applyFont="1" applyFill="1" applyBorder="1" applyAlignment="1" applyProtection="1">
      <alignment horizontal="center" vertical="center"/>
      <protection hidden="1"/>
    </xf>
    <xf numFmtId="0" fontId="13" fillId="2" borderId="19" xfId="0" applyFont="1" applyFill="1" applyBorder="1" applyAlignment="1" applyProtection="1">
      <alignment horizontal="center" vertical="center"/>
      <protection hidden="1"/>
    </xf>
    <xf numFmtId="0" fontId="13" fillId="2" borderId="20" xfId="0" applyFont="1" applyFill="1" applyBorder="1" applyAlignment="1" applyProtection="1">
      <alignment horizontal="center" vertical="center"/>
      <protection hidden="1"/>
    </xf>
    <xf numFmtId="0" fontId="13" fillId="2" borderId="17" xfId="0" applyFont="1" applyFill="1" applyBorder="1" applyAlignment="1" applyProtection="1">
      <alignment horizontal="center" vertical="center"/>
      <protection hidden="1"/>
    </xf>
    <xf numFmtId="0" fontId="13" fillId="2" borderId="0" xfId="0" applyFont="1" applyFill="1" applyAlignment="1" applyProtection="1">
      <alignment horizontal="center" vertical="center"/>
      <protection hidden="1"/>
    </xf>
    <xf numFmtId="0" fontId="13" fillId="2" borderId="21" xfId="0" applyFont="1" applyFill="1" applyBorder="1" applyAlignment="1" applyProtection="1">
      <alignment horizontal="center" vertical="center"/>
      <protection hidden="1"/>
    </xf>
    <xf numFmtId="0" fontId="14" fillId="2" borderId="11" xfId="0" applyFont="1" applyFill="1" applyBorder="1" applyAlignment="1" applyProtection="1">
      <alignment horizontal="center" vertical="center" wrapText="1"/>
      <protection hidden="1"/>
    </xf>
    <xf numFmtId="0" fontId="14" fillId="2" borderId="13" xfId="0" applyFont="1" applyFill="1" applyBorder="1" applyAlignment="1" applyProtection="1">
      <alignment horizontal="center" vertical="center" wrapText="1"/>
      <protection hidden="1"/>
    </xf>
    <xf numFmtId="1" fontId="13" fillId="2" borderId="11" xfId="0" applyNumberFormat="1" applyFont="1" applyFill="1" applyBorder="1" applyAlignment="1" applyProtection="1">
      <alignment horizontal="center" vertical="center" wrapText="1"/>
      <protection hidden="1"/>
    </xf>
    <xf numFmtId="1" fontId="13" fillId="2" borderId="12" xfId="0" applyNumberFormat="1" applyFont="1" applyFill="1" applyBorder="1" applyAlignment="1" applyProtection="1">
      <alignment horizontal="center" vertical="center" wrapText="1"/>
      <protection hidden="1"/>
    </xf>
    <xf numFmtId="1" fontId="13" fillId="2" borderId="13" xfId="0" applyNumberFormat="1" applyFont="1" applyFill="1" applyBorder="1" applyAlignment="1" applyProtection="1">
      <alignment horizontal="center" vertical="center" wrapText="1"/>
      <protection hidden="1"/>
    </xf>
    <xf numFmtId="0" fontId="17" fillId="2" borderId="11" xfId="0" applyFont="1" applyFill="1" applyBorder="1" applyAlignment="1" applyProtection="1">
      <alignment horizontal="center" vertical="center" wrapText="1"/>
      <protection hidden="1"/>
    </xf>
    <xf numFmtId="0" fontId="17" fillId="2" borderId="12" xfId="0" applyFont="1" applyFill="1" applyBorder="1" applyAlignment="1" applyProtection="1">
      <alignment horizontal="center" vertical="center" wrapText="1"/>
      <protection hidden="1"/>
    </xf>
    <xf numFmtId="0" fontId="17" fillId="2" borderId="13" xfId="0" applyFont="1" applyFill="1" applyBorder="1" applyAlignment="1" applyProtection="1">
      <alignment horizontal="center" vertical="center" wrapText="1"/>
      <protection hidden="1"/>
    </xf>
    <xf numFmtId="0" fontId="25" fillId="0" borderId="4" xfId="0" applyFont="1" applyBorder="1" applyAlignment="1" applyProtection="1">
      <alignment horizontal="left" vertical="center"/>
      <protection hidden="1"/>
    </xf>
  </cellXfs>
  <cellStyles count="23">
    <cellStyle name="Followed Hyperlink" xfId="22" builtinId="9" hidden="1"/>
    <cellStyle name="Followed Hyperlink" xfId="18" builtinId="9" hidden="1"/>
    <cellStyle name="Followed Hyperlink" xfId="4" builtinId="9" hidden="1"/>
    <cellStyle name="Followed Hyperlink" xfId="15" builtinId="9" hidden="1"/>
    <cellStyle name="Followed Hyperlink" xfId="2" builtinId="9" hidden="1"/>
    <cellStyle name="Followed Hyperlink" xfId="9" builtinId="9" hidden="1"/>
    <cellStyle name="Followed Hyperlink" xfId="20" builtinId="9" hidden="1"/>
    <cellStyle name="Followed Hyperlink" xfId="13" builtinId="9" hidden="1"/>
    <cellStyle name="Followed Hyperlink" xfId="7" builtinId="9" hidden="1"/>
    <cellStyle name="Followed Hyperlink" xfId="11" builtinId="9" hidden="1"/>
    <cellStyle name="Hyperlink" xfId="21" builtinId="8" hidden="1"/>
    <cellStyle name="Hyperlink" xfId="17" builtinId="8" hidden="1"/>
    <cellStyle name="Hyperlink" xfId="19" builtinId="8" hidden="1"/>
    <cellStyle name="Hyperlink" xfId="10" builtinId="8" hidden="1"/>
    <cellStyle name="Hyperlink" xfId="12" builtinId="8" hidden="1"/>
    <cellStyle name="Hyperlink" xfId="14" builtinId="8" hidden="1"/>
    <cellStyle name="Hyperlink" xfId="8" builtinId="8" hidden="1"/>
    <cellStyle name="Hyperlink" xfId="1" builtinId="8" hidden="1"/>
    <cellStyle name="Hyperlink" xfId="3" builtinId="8" hidden="1"/>
    <cellStyle name="Hyperlink" xfId="6" builtinId="8" hidden="1"/>
    <cellStyle name="Normal" xfId="0" builtinId="0"/>
    <cellStyle name="Percent" xfId="16" builtinId="5"/>
    <cellStyle name="Percent 2" xfId="5" xr:uid="{00000000-0005-0000-0000-000016000000}"/>
  </cellStyles>
  <dxfs count="0"/>
  <tableStyles count="0" defaultTableStyle="TableStyleMedium9" defaultPivotStyle="PivotStyleMedium7"/>
  <colors>
    <mruColors>
      <color rgb="FFFF8AD8"/>
      <color rgb="FFFFFC00"/>
      <color rgb="FFD883FF"/>
      <color rgb="FF3A6604"/>
      <color rgb="FF6CA546"/>
      <color rgb="FF437F16"/>
      <color rgb="FF00774E"/>
      <color rgb="FF26A281"/>
      <color rgb="FF941651"/>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1587500</xdr:colOff>
      <xdr:row>5</xdr:row>
      <xdr:rowOff>39688</xdr:rowOff>
    </xdr:from>
    <xdr:to>
      <xdr:col>0</xdr:col>
      <xdr:colOff>4533900</xdr:colOff>
      <xdr:row>5</xdr:row>
      <xdr:rowOff>1830388</xdr:rowOff>
    </xdr:to>
    <xdr:pic>
      <xdr:nvPicPr>
        <xdr:cNvPr id="4" name="Picture 3">
          <a:extLst>
            <a:ext uri="{FF2B5EF4-FFF2-40B4-BE49-F238E27FC236}">
              <a16:creationId xmlns:a16="http://schemas.microsoft.com/office/drawing/2014/main" id="{C4CB3B0B-D57D-3941-90AE-516DCE5EB9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7500" y="7315730"/>
          <a:ext cx="2946400" cy="1790700"/>
        </a:xfrm>
        <a:prstGeom prst="rect">
          <a:avLst/>
        </a:prstGeom>
      </xdr:spPr>
    </xdr:pic>
    <xdr:clientData/>
  </xdr:twoCellAnchor>
  <xdr:twoCellAnchor editAs="oneCell">
    <xdr:from>
      <xdr:col>0</xdr:col>
      <xdr:colOff>0</xdr:colOff>
      <xdr:row>1</xdr:row>
      <xdr:rowOff>529166</xdr:rowOff>
    </xdr:from>
    <xdr:to>
      <xdr:col>0</xdr:col>
      <xdr:colOff>6130915</xdr:colOff>
      <xdr:row>2</xdr:row>
      <xdr:rowOff>4471458</xdr:rowOff>
    </xdr:to>
    <xdr:pic>
      <xdr:nvPicPr>
        <xdr:cNvPr id="2" name="Picture 1">
          <a:extLst>
            <a:ext uri="{FF2B5EF4-FFF2-40B4-BE49-F238E27FC236}">
              <a16:creationId xmlns:a16="http://schemas.microsoft.com/office/drawing/2014/main" id="{8A1F0EEE-B1C2-73C3-3CE2-72BCE7091B90}"/>
            </a:ext>
          </a:extLst>
        </xdr:cNvPr>
        <xdr:cNvPicPr>
          <a:picLocks noChangeAspect="1"/>
        </xdr:cNvPicPr>
      </xdr:nvPicPr>
      <xdr:blipFill>
        <a:blip xmlns:r="http://schemas.openxmlformats.org/officeDocument/2006/relationships" r:embed="rId2"/>
        <a:stretch>
          <a:fillRect/>
        </a:stretch>
      </xdr:blipFill>
      <xdr:spPr>
        <a:xfrm>
          <a:off x="0" y="1561041"/>
          <a:ext cx="6130915" cy="44714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660400</xdr:colOff>
      <xdr:row>52</xdr:row>
      <xdr:rowOff>63500</xdr:rowOff>
    </xdr:to>
    <xdr:pic>
      <xdr:nvPicPr>
        <xdr:cNvPr id="3" name="Picture 2">
          <a:extLst>
            <a:ext uri="{FF2B5EF4-FFF2-40B4-BE49-F238E27FC236}">
              <a16:creationId xmlns:a16="http://schemas.microsoft.com/office/drawing/2014/main" id="{09ED3C17-CC21-AF2F-D43C-02D2BDBB3754}"/>
            </a:ext>
          </a:extLst>
        </xdr:cNvPr>
        <xdr:cNvPicPr>
          <a:picLocks noChangeAspect="1"/>
        </xdr:cNvPicPr>
      </xdr:nvPicPr>
      <xdr:blipFill>
        <a:blip xmlns:r="http://schemas.openxmlformats.org/officeDocument/2006/relationships" r:embed="rId1"/>
        <a:stretch>
          <a:fillRect/>
        </a:stretch>
      </xdr:blipFill>
      <xdr:spPr>
        <a:xfrm>
          <a:off x="0" y="0"/>
          <a:ext cx="18897600" cy="10629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FB85A-D1FE-9E41-AE40-F6E217BF598D}">
  <sheetPr>
    <pageSetUpPr fitToPage="1"/>
  </sheetPr>
  <dimension ref="A1:H8"/>
  <sheetViews>
    <sheetView topLeftCell="A27" zoomScale="96" zoomScaleNormal="100" workbookViewId="0"/>
  </sheetViews>
  <sheetFormatPr defaultColWidth="10.796875" defaultRowHeight="15.6"/>
  <cols>
    <col min="1" max="1" width="81.296875" style="18" customWidth="1"/>
    <col min="2" max="16384" width="10.796875" style="18"/>
  </cols>
  <sheetData>
    <row r="1" spans="1:8" ht="81" customHeight="1">
      <c r="A1" s="64" t="s">
        <v>0</v>
      </c>
      <c r="B1" s="17"/>
      <c r="C1" s="17"/>
      <c r="D1" s="17"/>
      <c r="E1" s="17"/>
      <c r="F1" s="17"/>
      <c r="G1" s="17"/>
      <c r="H1" s="17"/>
    </row>
    <row r="2" spans="1:8" ht="42" customHeight="1">
      <c r="A2" s="65" t="s">
        <v>50</v>
      </c>
      <c r="B2" s="19"/>
      <c r="C2" s="19"/>
      <c r="D2" s="19"/>
      <c r="E2" s="19"/>
      <c r="F2" s="19"/>
      <c r="G2" s="19"/>
      <c r="H2" s="19"/>
    </row>
    <row r="3" spans="1:8" ht="352.95" customHeight="1">
      <c r="A3" s="20" t="s">
        <v>1</v>
      </c>
    </row>
    <row r="4" spans="1:8" ht="31.05" customHeight="1">
      <c r="A4" s="66" t="s">
        <v>48</v>
      </c>
    </row>
    <row r="5" spans="1:8" ht="33" customHeight="1">
      <c r="A5" s="67" t="s">
        <v>49</v>
      </c>
    </row>
    <row r="6" spans="1:8" ht="148.05000000000001" customHeight="1">
      <c r="A6" s="21"/>
      <c r="C6" s="18" t="s">
        <v>1</v>
      </c>
    </row>
    <row r="7" spans="1:8" ht="25.05" customHeight="1">
      <c r="A7" s="22" t="s">
        <v>2</v>
      </c>
    </row>
    <row r="8" spans="1:8" ht="36" customHeight="1">
      <c r="A8" s="23"/>
      <c r="B8" s="23"/>
      <c r="C8" s="23"/>
      <c r="D8" s="23"/>
      <c r="E8" s="23"/>
      <c r="F8" s="23"/>
      <c r="G8" s="23"/>
      <c r="H8" s="23"/>
    </row>
  </sheetData>
  <pageMargins left="0.7" right="0.7" top="0.75" bottom="0.75" header="0.3" footer="0.3"/>
  <pageSetup paperSize="9"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6"/>
  <sheetViews>
    <sheetView workbookViewId="0">
      <selection sqref="A1:C1"/>
    </sheetView>
  </sheetViews>
  <sheetFormatPr defaultColWidth="10.796875" defaultRowHeight="15.6"/>
  <cols>
    <col min="1" max="1" width="19.5" style="32" customWidth="1"/>
    <col min="2" max="2" width="29.69921875" style="18" customWidth="1"/>
    <col min="3" max="3" width="31.796875" style="18" customWidth="1"/>
    <col min="4" max="4" width="16.296875" style="18" customWidth="1"/>
    <col min="5" max="5" width="17.19921875" style="18" customWidth="1"/>
    <col min="6" max="16384" width="10.796875" style="18"/>
  </cols>
  <sheetData>
    <row r="1" spans="1:13" ht="31.05" customHeight="1">
      <c r="A1" s="72" t="s">
        <v>3</v>
      </c>
      <c r="B1" s="72"/>
      <c r="C1" s="72"/>
      <c r="D1" s="53"/>
      <c r="E1" s="53"/>
      <c r="F1" s="54"/>
      <c r="G1" s="54"/>
      <c r="H1" s="54"/>
      <c r="I1" s="54"/>
      <c r="J1" s="54"/>
      <c r="K1" s="54"/>
      <c r="L1" s="54"/>
      <c r="M1" s="54"/>
    </row>
    <row r="2" spans="1:13" ht="24" customHeight="1">
      <c r="A2" s="61" t="s">
        <v>4</v>
      </c>
      <c r="B2" s="58" t="s">
        <v>5</v>
      </c>
      <c r="C2" s="58"/>
      <c r="D2" s="54"/>
      <c r="E2" s="54"/>
      <c r="F2" s="54"/>
      <c r="G2" s="54"/>
      <c r="H2" s="54"/>
      <c r="I2" s="54"/>
      <c r="J2" s="54"/>
      <c r="K2" s="54"/>
      <c r="L2" s="54"/>
      <c r="M2" s="54"/>
    </row>
    <row r="3" spans="1:13" ht="33" customHeight="1">
      <c r="A3" s="61" t="s">
        <v>6</v>
      </c>
      <c r="B3" s="58" t="s">
        <v>7</v>
      </c>
      <c r="C3" s="58"/>
      <c r="D3" s="54"/>
      <c r="E3" s="54"/>
      <c r="F3" s="54"/>
      <c r="G3" s="54"/>
      <c r="H3" s="54"/>
      <c r="I3" s="54"/>
      <c r="J3" s="54"/>
      <c r="K3" s="54"/>
      <c r="L3" s="54"/>
      <c r="M3" s="54"/>
    </row>
    <row r="4" spans="1:13" ht="22.05" customHeight="1">
      <c r="A4" s="61" t="s">
        <v>8</v>
      </c>
      <c r="B4" s="58" t="s">
        <v>50</v>
      </c>
      <c r="C4" s="58" t="s">
        <v>1</v>
      </c>
      <c r="D4" s="54"/>
      <c r="E4" s="54"/>
      <c r="F4" s="54"/>
      <c r="G4" s="54"/>
      <c r="H4" s="54"/>
      <c r="I4" s="54"/>
      <c r="J4" s="54"/>
      <c r="K4" s="54"/>
      <c r="L4" s="54"/>
      <c r="M4" s="54"/>
    </row>
    <row r="5" spans="1:13" ht="22.05" customHeight="1">
      <c r="A5" s="61" t="s">
        <v>9</v>
      </c>
      <c r="B5" s="58" t="s">
        <v>10</v>
      </c>
      <c r="C5" s="58"/>
      <c r="D5" s="54"/>
      <c r="E5" s="54"/>
      <c r="F5" s="54"/>
      <c r="G5" s="54"/>
      <c r="H5" s="54"/>
      <c r="I5" s="54"/>
      <c r="J5" s="54"/>
      <c r="K5" s="54"/>
      <c r="L5" s="54"/>
      <c r="M5" s="54"/>
    </row>
    <row r="6" spans="1:13" ht="24" customHeight="1">
      <c r="A6" s="61" t="s">
        <v>11</v>
      </c>
      <c r="B6" s="59" t="s">
        <v>48</v>
      </c>
      <c r="C6" s="59" t="s">
        <v>49</v>
      </c>
      <c r="D6" s="54"/>
      <c r="E6" s="54"/>
      <c r="F6" s="54"/>
      <c r="G6" s="54"/>
      <c r="H6" s="54"/>
      <c r="I6" s="54"/>
      <c r="J6" s="54"/>
      <c r="K6" s="54"/>
      <c r="L6" s="54"/>
      <c r="M6" s="54"/>
    </row>
    <row r="7" spans="1:13" ht="24" customHeight="1">
      <c r="A7" s="62" t="s">
        <v>12</v>
      </c>
      <c r="B7" s="60" t="s">
        <v>51</v>
      </c>
      <c r="C7" s="60" t="s">
        <v>53</v>
      </c>
      <c r="D7" s="54"/>
      <c r="E7" s="54"/>
      <c r="F7" s="54"/>
      <c r="G7" s="54"/>
      <c r="H7" s="54"/>
      <c r="I7" s="54"/>
      <c r="J7" s="54"/>
      <c r="K7" s="54"/>
      <c r="L7" s="54"/>
      <c r="M7" s="54"/>
    </row>
    <row r="8" spans="1:13" ht="24" customHeight="1">
      <c r="A8" s="61" t="s">
        <v>13</v>
      </c>
      <c r="B8" s="68" t="s">
        <v>52</v>
      </c>
      <c r="C8" s="68" t="s">
        <v>52</v>
      </c>
      <c r="D8" s="54"/>
      <c r="E8" s="54"/>
      <c r="F8" s="54"/>
      <c r="G8" s="54"/>
      <c r="H8" s="54"/>
      <c r="I8" s="54"/>
      <c r="J8" s="54"/>
      <c r="K8" s="54"/>
      <c r="L8" s="54"/>
      <c r="M8" s="54"/>
    </row>
    <row r="9" spans="1:13" ht="57" customHeight="1">
      <c r="A9" s="61" t="s">
        <v>14</v>
      </c>
      <c r="B9" s="73">
        <v>5</v>
      </c>
      <c r="C9" s="73"/>
      <c r="D9" s="54"/>
      <c r="E9" s="54"/>
      <c r="F9" s="54"/>
      <c r="G9" s="54"/>
      <c r="H9" s="54"/>
      <c r="I9" s="54"/>
      <c r="J9" s="54"/>
      <c r="K9" s="54"/>
      <c r="L9" s="54"/>
      <c r="M9" s="54"/>
    </row>
    <row r="10" spans="1:13" ht="40.049999999999997" customHeight="1">
      <c r="A10" s="61" t="s">
        <v>15</v>
      </c>
      <c r="B10" s="55">
        <v>2.5</v>
      </c>
      <c r="C10" s="56"/>
      <c r="D10" s="54"/>
      <c r="E10" s="54"/>
      <c r="F10" s="54"/>
      <c r="G10" s="54"/>
      <c r="H10" s="54"/>
      <c r="I10" s="54"/>
      <c r="J10" s="54"/>
      <c r="K10" s="54"/>
      <c r="L10" s="54"/>
      <c r="M10" s="54"/>
    </row>
    <row r="11" spans="1:13" ht="43.05" customHeight="1">
      <c r="A11" s="61" t="s">
        <v>16</v>
      </c>
      <c r="B11" s="73" t="s">
        <v>17</v>
      </c>
      <c r="C11" s="73"/>
      <c r="D11" s="54"/>
      <c r="E11" s="54"/>
      <c r="F11" s="54"/>
      <c r="G11" s="54"/>
      <c r="H11" s="54"/>
      <c r="I11" s="54"/>
      <c r="J11" s="54"/>
      <c r="K11" s="54"/>
      <c r="L11" s="54"/>
      <c r="M11" s="54"/>
    </row>
    <row r="12" spans="1:13" ht="160.94999999999999" customHeight="1">
      <c r="A12" s="61" t="s">
        <v>18</v>
      </c>
      <c r="B12" s="73" t="s">
        <v>19</v>
      </c>
      <c r="C12" s="73"/>
      <c r="D12" s="54"/>
      <c r="E12" s="54"/>
      <c r="F12" s="54"/>
      <c r="G12" s="54"/>
      <c r="H12" s="54"/>
      <c r="I12" s="54"/>
      <c r="J12" s="54"/>
      <c r="K12" s="54"/>
      <c r="L12" s="54"/>
      <c r="M12" s="54"/>
    </row>
    <row r="13" spans="1:13" ht="79.95" customHeight="1">
      <c r="A13" s="61" t="s">
        <v>20</v>
      </c>
      <c r="B13" s="70" t="s">
        <v>21</v>
      </c>
      <c r="C13" s="71"/>
      <c r="D13" s="54"/>
      <c r="E13" s="54"/>
      <c r="F13" s="54"/>
      <c r="G13" s="54"/>
      <c r="H13" s="54"/>
      <c r="I13" s="54"/>
      <c r="J13" s="54"/>
      <c r="K13" s="54"/>
      <c r="L13" s="54"/>
      <c r="M13" s="54"/>
    </row>
    <row r="14" spans="1:13" ht="229.95" customHeight="1">
      <c r="A14" s="61" t="s">
        <v>22</v>
      </c>
      <c r="B14" s="70" t="s">
        <v>23</v>
      </c>
      <c r="C14" s="71"/>
      <c r="D14" s="54"/>
      <c r="E14" s="54"/>
      <c r="F14" s="54"/>
      <c r="G14" s="54"/>
      <c r="H14" s="54"/>
      <c r="I14" s="54"/>
      <c r="J14" s="54"/>
      <c r="K14" s="54"/>
      <c r="L14" s="54"/>
      <c r="M14" s="54"/>
    </row>
    <row r="15" spans="1:13">
      <c r="A15" s="63"/>
      <c r="B15" s="54"/>
      <c r="C15" s="54"/>
      <c r="D15" s="54"/>
      <c r="E15" s="54"/>
      <c r="F15" s="54"/>
      <c r="G15" s="54"/>
      <c r="H15" s="54"/>
      <c r="I15" s="54"/>
      <c r="J15" s="54"/>
      <c r="K15" s="54"/>
      <c r="L15" s="54"/>
      <c r="M15" s="54"/>
    </row>
    <row r="16" spans="1:13">
      <c r="A16" s="63"/>
      <c r="B16" s="54"/>
      <c r="C16" s="54"/>
      <c r="D16" s="54"/>
      <c r="E16" s="54"/>
      <c r="F16" s="54"/>
      <c r="G16" s="54"/>
      <c r="H16" s="54"/>
      <c r="I16" s="54"/>
      <c r="J16" s="54"/>
      <c r="K16" s="54"/>
      <c r="L16" s="54"/>
      <c r="M16" s="54"/>
    </row>
    <row r="17" spans="1:13">
      <c r="A17" s="63"/>
      <c r="B17" s="54"/>
      <c r="C17" s="54"/>
      <c r="D17" s="54"/>
      <c r="E17" s="54"/>
      <c r="F17" s="54"/>
      <c r="G17" s="54"/>
      <c r="H17" s="54"/>
      <c r="I17" s="54"/>
      <c r="J17" s="54"/>
      <c r="K17" s="54"/>
      <c r="L17" s="54"/>
      <c r="M17" s="54"/>
    </row>
    <row r="18" spans="1:13">
      <c r="A18" s="63"/>
      <c r="B18" s="54"/>
      <c r="C18" s="54"/>
      <c r="D18" s="54"/>
      <c r="E18" s="54"/>
      <c r="F18" s="54"/>
      <c r="G18" s="54"/>
      <c r="H18" s="54"/>
      <c r="I18" s="54"/>
      <c r="J18" s="54"/>
      <c r="K18" s="54"/>
      <c r="L18" s="54"/>
      <c r="M18" s="54"/>
    </row>
    <row r="19" spans="1:13">
      <c r="A19" s="63"/>
      <c r="B19" s="54"/>
      <c r="C19" s="54"/>
      <c r="D19" s="54"/>
      <c r="E19" s="54"/>
      <c r="F19" s="54"/>
      <c r="G19" s="54"/>
      <c r="H19" s="54"/>
      <c r="I19" s="54"/>
      <c r="J19" s="54"/>
      <c r="K19" s="54"/>
      <c r="L19" s="54"/>
      <c r="M19" s="54"/>
    </row>
    <row r="20" spans="1:13">
      <c r="A20" s="63"/>
      <c r="B20" s="54"/>
      <c r="C20" s="54"/>
      <c r="D20" s="54"/>
      <c r="E20" s="54"/>
      <c r="F20" s="54"/>
      <c r="G20" s="54"/>
      <c r="H20" s="54"/>
      <c r="I20" s="54"/>
      <c r="J20" s="54"/>
      <c r="K20" s="54"/>
      <c r="L20" s="54"/>
      <c r="M20" s="54"/>
    </row>
    <row r="21" spans="1:13">
      <c r="A21" s="63"/>
      <c r="B21" s="54"/>
      <c r="C21" s="54"/>
      <c r="D21" s="54"/>
      <c r="E21" s="54"/>
      <c r="F21" s="54"/>
      <c r="G21" s="54"/>
      <c r="H21" s="54"/>
      <c r="I21" s="54"/>
      <c r="J21" s="54"/>
      <c r="K21" s="54"/>
      <c r="L21" s="54"/>
      <c r="M21" s="54"/>
    </row>
    <row r="22" spans="1:13">
      <c r="A22" s="63"/>
      <c r="B22" s="54"/>
      <c r="C22" s="54"/>
      <c r="D22" s="54"/>
      <c r="E22" s="54"/>
      <c r="F22" s="54"/>
      <c r="G22" s="54"/>
      <c r="H22" s="54"/>
      <c r="I22" s="54"/>
      <c r="J22" s="54"/>
      <c r="K22" s="54"/>
      <c r="L22" s="54"/>
      <c r="M22" s="54"/>
    </row>
    <row r="23" spans="1:13">
      <c r="A23" s="63"/>
      <c r="B23" s="54"/>
      <c r="C23" s="54"/>
      <c r="D23" s="54"/>
      <c r="E23" s="54"/>
      <c r="F23" s="54"/>
      <c r="G23" s="54"/>
      <c r="H23" s="54"/>
      <c r="I23" s="54"/>
      <c r="J23" s="54"/>
      <c r="K23" s="54"/>
      <c r="L23" s="54"/>
      <c r="M23" s="54"/>
    </row>
    <row r="24" spans="1:13">
      <c r="A24" s="63"/>
      <c r="B24" s="54"/>
      <c r="C24" s="54"/>
      <c r="D24" s="54"/>
      <c r="E24" s="54"/>
      <c r="F24" s="54"/>
      <c r="G24" s="54"/>
      <c r="H24" s="54"/>
      <c r="I24" s="54"/>
      <c r="J24" s="54"/>
      <c r="K24" s="54"/>
      <c r="L24" s="54"/>
      <c r="M24" s="54"/>
    </row>
    <row r="25" spans="1:13">
      <c r="A25" s="63"/>
      <c r="B25" s="54"/>
      <c r="C25" s="54"/>
      <c r="D25" s="54"/>
      <c r="E25" s="54"/>
      <c r="F25" s="54"/>
      <c r="G25" s="54"/>
      <c r="H25" s="54"/>
      <c r="I25" s="54"/>
      <c r="J25" s="54"/>
      <c r="K25" s="54"/>
      <c r="L25" s="54"/>
      <c r="M25" s="54"/>
    </row>
    <row r="26" spans="1:13">
      <c r="A26" s="63"/>
      <c r="B26" s="54"/>
      <c r="C26" s="54"/>
      <c r="D26" s="54"/>
      <c r="E26" s="54"/>
      <c r="F26" s="54"/>
      <c r="G26" s="54"/>
      <c r="H26" s="54"/>
      <c r="I26" s="54"/>
      <c r="J26" s="54"/>
      <c r="K26" s="54"/>
      <c r="L26" s="54"/>
      <c r="M26" s="54"/>
    </row>
  </sheetData>
  <mergeCells count="6">
    <mergeCell ref="B13:C13"/>
    <mergeCell ref="B14:C14"/>
    <mergeCell ref="A1:C1"/>
    <mergeCell ref="B11:C11"/>
    <mergeCell ref="B12:C12"/>
    <mergeCell ref="B9:C9"/>
  </mergeCells>
  <phoneticPr fontId="5" type="noConversion"/>
  <pageMargins left="0.7" right="0.7" top="0.75" bottom="0.75" header="0.3" footer="0.3"/>
  <pageSetup paperSize="9" scale="96" fitToWidth="0"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17DF5-DD5A-4D03-BB83-467CF7CFADBE}">
  <sheetPr>
    <pageSetUpPr fitToPage="1"/>
  </sheetPr>
  <dimension ref="A1"/>
  <sheetViews>
    <sheetView workbookViewId="0"/>
  </sheetViews>
  <sheetFormatPr defaultColWidth="8.796875" defaultRowHeight="15.6"/>
  <cols>
    <col min="1" max="1" width="15.796875" customWidth="1"/>
    <col min="2" max="2" width="28" customWidth="1"/>
    <col min="3" max="3" width="27.69921875" customWidth="1"/>
  </cols>
  <sheetData/>
  <pageMargins left="0.7" right="0.7" top="0.75" bottom="0.75" header="0.3" footer="0.3"/>
  <pageSetup paperSize="9" scale="49" orientation="landscape"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4938E-B367-C34B-948A-8F51496DA56E}">
  <sheetPr>
    <pageSetUpPr fitToPage="1"/>
  </sheetPr>
  <dimension ref="A1:AD50"/>
  <sheetViews>
    <sheetView zoomScale="99" zoomScaleNormal="99" workbookViewId="0">
      <selection sqref="A1:U1"/>
    </sheetView>
  </sheetViews>
  <sheetFormatPr defaultColWidth="10.796875" defaultRowHeight="15.6"/>
  <cols>
    <col min="1" max="1" width="25.69921875" style="18" customWidth="1"/>
    <col min="2" max="5" width="5" style="18" customWidth="1"/>
    <col min="6" max="6" width="0.796875" style="18" customWidth="1"/>
    <col min="7" max="8" width="5.5" style="49" customWidth="1"/>
    <col min="9" max="9" width="6.19921875" style="49" customWidth="1"/>
    <col min="10" max="11" width="5.5" style="18" customWidth="1"/>
    <col min="12" max="12" width="6.19921875" style="18" customWidth="1"/>
    <col min="13" max="14" width="5.5" style="18" customWidth="1"/>
    <col min="15" max="15" width="6.19921875" style="18" customWidth="1"/>
    <col min="16" max="17" width="5.5" style="18" customWidth="1"/>
    <col min="18" max="18" width="6.19921875" style="18" customWidth="1"/>
    <col min="19" max="20" width="5.5" style="18" customWidth="1"/>
    <col min="21" max="21" width="6.19921875" style="18" customWidth="1"/>
    <col min="22" max="23" width="5.5" style="49" customWidth="1"/>
    <col min="24" max="24" width="6.19921875" style="49" customWidth="1"/>
    <col min="25" max="26" width="5.5" style="18" customWidth="1"/>
    <col min="27" max="27" width="6.19921875" style="18" customWidth="1"/>
    <col min="28" max="29" width="5.5" style="18" customWidth="1"/>
    <col min="30" max="30" width="6.19921875" style="18" customWidth="1"/>
    <col min="31" max="16384" width="10.796875" style="18"/>
  </cols>
  <sheetData>
    <row r="1" spans="1:30" ht="31.95" customHeight="1">
      <c r="A1" s="95" t="s">
        <v>78</v>
      </c>
      <c r="B1" s="95"/>
      <c r="C1" s="95"/>
      <c r="D1" s="95"/>
      <c r="E1" s="95"/>
      <c r="F1" s="95"/>
      <c r="G1" s="95"/>
      <c r="H1" s="95"/>
      <c r="I1" s="95"/>
      <c r="J1" s="95"/>
      <c r="K1" s="95"/>
      <c r="L1" s="95"/>
      <c r="M1" s="95"/>
      <c r="N1" s="95"/>
      <c r="O1" s="95"/>
      <c r="P1" s="95"/>
      <c r="Q1" s="95"/>
      <c r="R1" s="95"/>
      <c r="S1" s="95"/>
      <c r="T1" s="95"/>
      <c r="U1" s="95"/>
      <c r="V1" s="57"/>
      <c r="W1" s="57"/>
      <c r="X1" s="57"/>
      <c r="Y1" s="57"/>
      <c r="Z1" s="57"/>
      <c r="AA1" s="57"/>
      <c r="AB1" s="57"/>
      <c r="AC1" s="57"/>
      <c r="AD1" s="57"/>
    </row>
    <row r="2" spans="1:30" ht="12" customHeight="1" thickBot="1">
      <c r="A2" s="96"/>
      <c r="B2" s="96"/>
      <c r="C2" s="96"/>
      <c r="D2" s="96"/>
      <c r="E2" s="96"/>
      <c r="F2" s="96"/>
      <c r="G2" s="96"/>
      <c r="H2" s="96"/>
      <c r="I2" s="96"/>
      <c r="V2" s="18"/>
      <c r="W2" s="18"/>
      <c r="X2" s="18"/>
    </row>
    <row r="3" spans="1:30" ht="28.95" customHeight="1" thickBot="1">
      <c r="A3" s="97" t="s">
        <v>24</v>
      </c>
      <c r="B3" s="97"/>
      <c r="C3" s="97"/>
      <c r="D3" s="97"/>
      <c r="E3" s="27">
        <v>1</v>
      </c>
      <c r="F3" s="43"/>
      <c r="G3" s="91" t="str">
        <f>VLOOKUP(E3,'Capacity Measurements'!K$4:L$7094,2,FALSE)</f>
        <v>Unrestricted</v>
      </c>
      <c r="H3" s="92"/>
      <c r="I3" s="92"/>
      <c r="J3" s="92"/>
      <c r="K3" s="92"/>
      <c r="L3" s="92"/>
      <c r="M3" s="92"/>
      <c r="N3" s="92"/>
      <c r="O3" s="92"/>
      <c r="P3" s="92"/>
      <c r="Q3" s="92"/>
      <c r="R3" s="92"/>
      <c r="S3" s="92"/>
      <c r="T3" s="92"/>
      <c r="U3" s="92"/>
      <c r="V3" s="91" t="s">
        <v>1</v>
      </c>
      <c r="W3" s="92"/>
      <c r="X3" s="92"/>
      <c r="Y3" s="92"/>
      <c r="Z3" s="92"/>
      <c r="AA3" s="92"/>
      <c r="AB3" s="92"/>
      <c r="AC3" s="92"/>
      <c r="AD3" s="92"/>
    </row>
    <row r="4" spans="1:30" ht="22.05" customHeight="1" thickBot="1">
      <c r="A4" s="98" t="s">
        <v>25</v>
      </c>
      <c r="B4" s="99" t="s">
        <v>26</v>
      </c>
      <c r="C4" s="99" t="s">
        <v>27</v>
      </c>
      <c r="D4" s="99" t="s">
        <v>28</v>
      </c>
      <c r="E4" s="99" t="s">
        <v>29</v>
      </c>
      <c r="F4" s="44"/>
      <c r="G4" s="82" t="str">
        <f>Methodology!$B$6</f>
        <v>Wednesday 29th April 2026</v>
      </c>
      <c r="H4" s="83"/>
      <c r="I4" s="83"/>
      <c r="J4" s="83"/>
      <c r="K4" s="83"/>
      <c r="L4" s="83"/>
      <c r="M4" s="83"/>
      <c r="N4" s="83"/>
      <c r="O4" s="83"/>
      <c r="P4" s="83"/>
      <c r="Q4" s="83"/>
      <c r="R4" s="83"/>
      <c r="S4" s="83"/>
      <c r="T4" s="83"/>
      <c r="U4" s="83"/>
      <c r="V4" s="82" t="s">
        <v>49</v>
      </c>
      <c r="W4" s="83"/>
      <c r="X4" s="83"/>
      <c r="Y4" s="83"/>
      <c r="Z4" s="83"/>
      <c r="AA4" s="83"/>
      <c r="AB4" s="83"/>
      <c r="AC4" s="83"/>
      <c r="AD4" s="83"/>
    </row>
    <row r="5" spans="1:30" ht="22.05" customHeight="1" thickBot="1">
      <c r="A5" s="98"/>
      <c r="B5" s="99"/>
      <c r="C5" s="99"/>
      <c r="D5" s="99"/>
      <c r="E5" s="99"/>
      <c r="F5" s="45"/>
      <c r="G5" s="84">
        <v>0.33333333333333331</v>
      </c>
      <c r="H5" s="85"/>
      <c r="I5" s="86"/>
      <c r="J5" s="84">
        <v>0.45833333333333331</v>
      </c>
      <c r="K5" s="85"/>
      <c r="L5" s="86"/>
      <c r="M5" s="84">
        <v>0.58333333333333337</v>
      </c>
      <c r="N5" s="85"/>
      <c r="O5" s="86"/>
      <c r="P5" s="84">
        <v>0.72916666666666663</v>
      </c>
      <c r="Q5" s="85"/>
      <c r="R5" s="86"/>
      <c r="S5" s="84">
        <v>0.83333333333333337</v>
      </c>
      <c r="T5" s="85"/>
      <c r="U5" s="86"/>
      <c r="V5" s="84">
        <v>0.45833333333333331</v>
      </c>
      <c r="W5" s="85"/>
      <c r="X5" s="86"/>
      <c r="Y5" s="84">
        <v>0.625</v>
      </c>
      <c r="Z5" s="85"/>
      <c r="AA5" s="86"/>
      <c r="AB5" s="84">
        <v>0.83333333333333337</v>
      </c>
      <c r="AC5" s="85"/>
      <c r="AD5" s="86"/>
    </row>
    <row r="6" spans="1:30" ht="115.05" customHeight="1" thickBot="1">
      <c r="A6" s="98"/>
      <c r="B6" s="99"/>
      <c r="C6" s="99"/>
      <c r="D6" s="99"/>
      <c r="E6" s="99"/>
      <c r="F6" s="45"/>
      <c r="G6" s="6" t="s">
        <v>30</v>
      </c>
      <c r="H6" s="7" t="s">
        <v>31</v>
      </c>
      <c r="I6" s="8" t="s">
        <v>32</v>
      </c>
      <c r="J6" s="6" t="s">
        <v>30</v>
      </c>
      <c r="K6" s="7" t="s">
        <v>31</v>
      </c>
      <c r="L6" s="8" t="s">
        <v>32</v>
      </c>
      <c r="M6" s="6" t="s">
        <v>30</v>
      </c>
      <c r="N6" s="7" t="s">
        <v>31</v>
      </c>
      <c r="O6" s="8" t="s">
        <v>32</v>
      </c>
      <c r="P6" s="6" t="s">
        <v>30</v>
      </c>
      <c r="Q6" s="7" t="s">
        <v>31</v>
      </c>
      <c r="R6" s="8" t="s">
        <v>32</v>
      </c>
      <c r="S6" s="6" t="s">
        <v>30</v>
      </c>
      <c r="T6" s="7" t="s">
        <v>31</v>
      </c>
      <c r="U6" s="8" t="s">
        <v>32</v>
      </c>
      <c r="V6" s="6" t="s">
        <v>30</v>
      </c>
      <c r="W6" s="7" t="s">
        <v>31</v>
      </c>
      <c r="X6" s="8" t="s">
        <v>32</v>
      </c>
      <c r="Y6" s="6" t="s">
        <v>30</v>
      </c>
      <c r="Z6" s="7" t="s">
        <v>31</v>
      </c>
      <c r="AA6" s="8" t="s">
        <v>32</v>
      </c>
      <c r="AB6" s="6" t="s">
        <v>30</v>
      </c>
      <c r="AC6" s="7" t="s">
        <v>31</v>
      </c>
      <c r="AD6" s="8" t="s">
        <v>32</v>
      </c>
    </row>
    <row r="7" spans="1:30" s="47" customFormat="1" ht="22.05" customHeight="1" thickBot="1">
      <c r="A7" s="1" t="s">
        <v>63</v>
      </c>
      <c r="B7" s="2">
        <f>SUMIFS('Capacity Measurements'!G:G, 'Capacity Measurements'!A:A,A7,'Capacity Measurements'!C:C, $F7)</f>
        <v>10</v>
      </c>
      <c r="C7" s="2">
        <f>B7/Methodology!B$9</f>
        <v>2</v>
      </c>
      <c r="D7" s="2">
        <f>SUMIFS('Capacity Measurements'!F:F, 'Capacity Measurements'!A:A,A7,'Capacity Measurements'!C:C, $F7)</f>
        <v>0</v>
      </c>
      <c r="E7" s="3">
        <f t="shared" ref="E7" si="0">C7+D7</f>
        <v>2</v>
      </c>
      <c r="F7" s="46" t="str">
        <f t="shared" ref="F7" si="1">G$3</f>
        <v>Unrestricted</v>
      </c>
      <c r="G7" s="9">
        <v>2</v>
      </c>
      <c r="H7" s="10">
        <f t="shared" ref="H7" si="2">IF($E7-G7&lt;0, 0, $E7-G7)</f>
        <v>0</v>
      </c>
      <c r="I7" s="11">
        <f t="shared" ref="I7" si="3">(G7/$E7)</f>
        <v>1</v>
      </c>
      <c r="J7" s="9">
        <v>2</v>
      </c>
      <c r="K7" s="10">
        <f t="shared" ref="K7" si="4">IF($E7-J7&lt;0, 0, $E7-J7)</f>
        <v>0</v>
      </c>
      <c r="L7" s="11">
        <f t="shared" ref="L7" si="5">(J7/$E7)</f>
        <v>1</v>
      </c>
      <c r="M7" s="9">
        <v>1</v>
      </c>
      <c r="N7" s="10">
        <f t="shared" ref="N7" si="6">IF($E7-M7&lt;0, 0, $E7-M7)</f>
        <v>1</v>
      </c>
      <c r="O7" s="11">
        <f t="shared" ref="O7" si="7">(M7/$E7)</f>
        <v>0.5</v>
      </c>
      <c r="P7" s="9">
        <v>2</v>
      </c>
      <c r="Q7" s="10">
        <f t="shared" ref="Q7" si="8">IF($E7-P7&lt;0, 0, $E7-P7)</f>
        <v>0</v>
      </c>
      <c r="R7" s="11">
        <f t="shared" ref="R7" si="9">(P7/$E7)</f>
        <v>1</v>
      </c>
      <c r="S7" s="9">
        <v>1</v>
      </c>
      <c r="T7" s="10">
        <f t="shared" ref="T7" si="10">IF($E7-S7&lt;0, 0, $E7-S7)</f>
        <v>1</v>
      </c>
      <c r="U7" s="11">
        <f t="shared" ref="U7" si="11">(S7/$E7)</f>
        <v>0.5</v>
      </c>
      <c r="V7" s="9">
        <v>2</v>
      </c>
      <c r="W7" s="10">
        <f t="shared" ref="W7" si="12">IF($E7-V7&lt;0, 0, $E7-V7)</f>
        <v>0</v>
      </c>
      <c r="X7" s="11">
        <f t="shared" ref="X7" si="13">(V7/$E7)</f>
        <v>1</v>
      </c>
      <c r="Y7" s="9">
        <v>1</v>
      </c>
      <c r="Z7" s="10">
        <f t="shared" ref="Z7" si="14">IF($E7-Y7&lt;0, 0, $E7-Y7)</f>
        <v>1</v>
      </c>
      <c r="AA7" s="11">
        <f t="shared" ref="AA7" si="15">(Y7/$E7)</f>
        <v>0.5</v>
      </c>
      <c r="AB7" s="9">
        <v>1</v>
      </c>
      <c r="AC7" s="10">
        <f t="shared" ref="AC7" si="16">IF($E7-AB7&lt;0, 0, $E7-AB7)</f>
        <v>1</v>
      </c>
      <c r="AD7" s="11">
        <f t="shared" ref="AD7" si="17">(AB7/$E7)</f>
        <v>0.5</v>
      </c>
    </row>
    <row r="8" spans="1:30" s="47" customFormat="1" ht="22.05" customHeight="1" thickBot="1">
      <c r="A8" s="1" t="s">
        <v>79</v>
      </c>
      <c r="B8" s="2">
        <f>SUMIFS('Capacity Measurements'!G:G, 'Capacity Measurements'!A:A,A8,'Capacity Measurements'!C:C, $F8)</f>
        <v>90</v>
      </c>
      <c r="C8" s="2">
        <f>B8/Methodology!B$9</f>
        <v>18</v>
      </c>
      <c r="D8" s="2">
        <f>SUMIFS('Capacity Measurements'!F:F, 'Capacity Measurements'!A:A,A8,'Capacity Measurements'!C:C, $F8)</f>
        <v>0</v>
      </c>
      <c r="E8" s="3">
        <f t="shared" ref="E8" si="18">C8+D8</f>
        <v>18</v>
      </c>
      <c r="F8" s="46" t="str">
        <f t="shared" ref="F8" si="19">G$3</f>
        <v>Unrestricted</v>
      </c>
      <c r="G8" s="9">
        <v>2</v>
      </c>
      <c r="H8" s="10">
        <f t="shared" ref="H8" si="20">IF($E8-G8&lt;0, 0, $E8-G8)</f>
        <v>16</v>
      </c>
      <c r="I8" s="11">
        <f t="shared" ref="I8" si="21">(G8/$E8)</f>
        <v>0.1111111111111111</v>
      </c>
      <c r="J8" s="9">
        <v>2</v>
      </c>
      <c r="K8" s="10">
        <f t="shared" ref="K8" si="22">IF($E8-J8&lt;0, 0, $E8-J8)</f>
        <v>16</v>
      </c>
      <c r="L8" s="11">
        <f t="shared" ref="L8" si="23">(J8/$E8)</f>
        <v>0.1111111111111111</v>
      </c>
      <c r="M8" s="9">
        <v>1</v>
      </c>
      <c r="N8" s="10">
        <f t="shared" ref="N8" si="24">IF($E8-M8&lt;0, 0, $E8-M8)</f>
        <v>17</v>
      </c>
      <c r="O8" s="11">
        <f t="shared" ref="O8" si="25">(M8/$E8)</f>
        <v>5.5555555555555552E-2</v>
      </c>
      <c r="P8" s="9">
        <v>2</v>
      </c>
      <c r="Q8" s="10">
        <f t="shared" ref="Q8" si="26">IF($E8-P8&lt;0, 0, $E8-P8)</f>
        <v>16</v>
      </c>
      <c r="R8" s="11">
        <f t="shared" ref="R8" si="27">(P8/$E8)</f>
        <v>0.1111111111111111</v>
      </c>
      <c r="S8" s="9">
        <v>2</v>
      </c>
      <c r="T8" s="10">
        <f t="shared" ref="T8" si="28">IF($E8-S8&lt;0, 0, $E8-S8)</f>
        <v>16</v>
      </c>
      <c r="U8" s="11">
        <f t="shared" ref="U8" si="29">(S8/$E8)</f>
        <v>0.1111111111111111</v>
      </c>
      <c r="V8" s="9">
        <v>5</v>
      </c>
      <c r="W8" s="10">
        <f t="shared" ref="W8" si="30">IF($E8-V8&lt;0, 0, $E8-V8)</f>
        <v>13</v>
      </c>
      <c r="X8" s="11">
        <f t="shared" ref="X8" si="31">(V8/$E8)</f>
        <v>0.27777777777777779</v>
      </c>
      <c r="Y8" s="9">
        <v>1</v>
      </c>
      <c r="Z8" s="10">
        <f t="shared" ref="Z8" si="32">IF($E8-Y8&lt;0, 0, $E8-Y8)</f>
        <v>17</v>
      </c>
      <c r="AA8" s="11">
        <f t="shared" ref="AA8" si="33">(Y8/$E8)</f>
        <v>5.5555555555555552E-2</v>
      </c>
      <c r="AB8" s="9">
        <v>4</v>
      </c>
      <c r="AC8" s="10">
        <f t="shared" ref="AC8" si="34">IF($E8-AB8&lt;0, 0, $E8-AB8)</f>
        <v>14</v>
      </c>
      <c r="AD8" s="11">
        <f t="shared" ref="AD8" si="35">(AB8/$E8)</f>
        <v>0.22222222222222221</v>
      </c>
    </row>
    <row r="9" spans="1:30" s="47" customFormat="1" ht="22.05" customHeight="1" thickBot="1">
      <c r="A9" s="1" t="s">
        <v>80</v>
      </c>
      <c r="B9" s="2">
        <f>SUMIFS('Capacity Measurements'!G:G, 'Capacity Measurements'!A:A,A9,'Capacity Measurements'!C:C, $F9)</f>
        <v>65</v>
      </c>
      <c r="C9" s="2">
        <f>B9/Methodology!B$9</f>
        <v>13</v>
      </c>
      <c r="D9" s="2">
        <f>SUMIFS('Capacity Measurements'!F:F, 'Capacity Measurements'!A:A,A9,'Capacity Measurements'!C:C, $F9)</f>
        <v>0</v>
      </c>
      <c r="E9" s="3">
        <f t="shared" ref="E9" si="36">C9+D9</f>
        <v>13</v>
      </c>
      <c r="F9" s="46" t="str">
        <f t="shared" ref="F9" si="37">G$3</f>
        <v>Unrestricted</v>
      </c>
      <c r="G9" s="9">
        <v>5</v>
      </c>
      <c r="H9" s="10">
        <f t="shared" ref="H9" si="38">IF($E9-G9&lt;0, 0, $E9-G9)</f>
        <v>8</v>
      </c>
      <c r="I9" s="11">
        <f t="shared" ref="I9" si="39">(G9/$E9)</f>
        <v>0.38461538461538464</v>
      </c>
      <c r="J9" s="9">
        <v>4</v>
      </c>
      <c r="K9" s="10">
        <f t="shared" ref="K9" si="40">IF($E9-J9&lt;0, 0, $E9-J9)</f>
        <v>9</v>
      </c>
      <c r="L9" s="11">
        <f t="shared" ref="L9" si="41">(J9/$E9)</f>
        <v>0.30769230769230771</v>
      </c>
      <c r="M9" s="9">
        <v>4</v>
      </c>
      <c r="N9" s="10">
        <f t="shared" ref="N9" si="42">IF($E9-M9&lt;0, 0, $E9-M9)</f>
        <v>9</v>
      </c>
      <c r="O9" s="11">
        <f t="shared" ref="O9" si="43">(M9/$E9)</f>
        <v>0.30769230769230771</v>
      </c>
      <c r="P9" s="9">
        <v>4</v>
      </c>
      <c r="Q9" s="10">
        <f t="shared" ref="Q9" si="44">IF($E9-P9&lt;0, 0, $E9-P9)</f>
        <v>9</v>
      </c>
      <c r="R9" s="11">
        <f t="shared" ref="R9" si="45">(P9/$E9)</f>
        <v>0.30769230769230771</v>
      </c>
      <c r="S9" s="9">
        <v>5</v>
      </c>
      <c r="T9" s="10">
        <f t="shared" ref="T9" si="46">IF($E9-S9&lt;0, 0, $E9-S9)</f>
        <v>8</v>
      </c>
      <c r="U9" s="11">
        <f t="shared" ref="U9" si="47">(S9/$E9)</f>
        <v>0.38461538461538464</v>
      </c>
      <c r="V9" s="9">
        <v>3</v>
      </c>
      <c r="W9" s="10">
        <f t="shared" ref="W9" si="48">IF($E9-V9&lt;0, 0, $E9-V9)</f>
        <v>10</v>
      </c>
      <c r="X9" s="11">
        <f t="shared" ref="X9" si="49">(V9/$E9)</f>
        <v>0.23076923076923078</v>
      </c>
      <c r="Y9" s="9">
        <v>2</v>
      </c>
      <c r="Z9" s="10">
        <f t="shared" ref="Z9" si="50">IF($E9-Y9&lt;0, 0, $E9-Y9)</f>
        <v>11</v>
      </c>
      <c r="AA9" s="11">
        <f t="shared" ref="AA9" si="51">(Y9/$E9)</f>
        <v>0.15384615384615385</v>
      </c>
      <c r="AB9" s="9">
        <v>4</v>
      </c>
      <c r="AC9" s="10">
        <f t="shared" ref="AC9" si="52">IF($E9-AB9&lt;0, 0, $E9-AB9)</f>
        <v>9</v>
      </c>
      <c r="AD9" s="11">
        <f t="shared" ref="AD9" si="53">(AB9/$E9)</f>
        <v>0.30769230769230771</v>
      </c>
    </row>
    <row r="10" spans="1:30" ht="22.05" customHeight="1" thickBot="1">
      <c r="A10" s="4" t="s">
        <v>33</v>
      </c>
      <c r="B10" s="5">
        <f>SUM(B7:B9)</f>
        <v>165</v>
      </c>
      <c r="C10" s="5">
        <f t="shared" ref="C10:E10" si="54">SUM(C7:C9)</f>
        <v>33</v>
      </c>
      <c r="D10" s="5">
        <f t="shared" si="54"/>
        <v>0</v>
      </c>
      <c r="E10" s="5">
        <f t="shared" si="54"/>
        <v>33</v>
      </c>
      <c r="F10" s="48"/>
      <c r="G10" s="12">
        <f>SUM(G7:G9)</f>
        <v>9</v>
      </c>
      <c r="H10" s="12">
        <f>SUM(H7:H9)</f>
        <v>24</v>
      </c>
      <c r="I10" s="14">
        <f>(G10/$E10)</f>
        <v>0.27272727272727271</v>
      </c>
      <c r="J10" s="12">
        <f>SUM(J7:J9)</f>
        <v>8</v>
      </c>
      <c r="K10" s="12">
        <f>SUM(K7:K9)</f>
        <v>25</v>
      </c>
      <c r="L10" s="14">
        <f>(J10/$E10)</f>
        <v>0.24242424242424243</v>
      </c>
      <c r="M10" s="12">
        <f>SUM(M7:M9)</f>
        <v>6</v>
      </c>
      <c r="N10" s="12">
        <f>SUM(N7:N9)</f>
        <v>27</v>
      </c>
      <c r="O10" s="14">
        <f>(M10/$E10)</f>
        <v>0.18181818181818182</v>
      </c>
      <c r="P10" s="12">
        <f>SUM(P7:P9)</f>
        <v>8</v>
      </c>
      <c r="Q10" s="12">
        <f>SUM(Q7:Q9)</f>
        <v>25</v>
      </c>
      <c r="R10" s="14">
        <f>(P10/$E10)</f>
        <v>0.24242424242424243</v>
      </c>
      <c r="S10" s="12">
        <f>SUM(S7:S9)</f>
        <v>8</v>
      </c>
      <c r="T10" s="12">
        <f>SUM(T7:T9)</f>
        <v>25</v>
      </c>
      <c r="U10" s="14">
        <f>(S10/$E10)</f>
        <v>0.24242424242424243</v>
      </c>
      <c r="V10" s="12">
        <f>SUM(V7:V9)</f>
        <v>10</v>
      </c>
      <c r="W10" s="12">
        <f>SUM(W7:W9)</f>
        <v>23</v>
      </c>
      <c r="X10" s="14">
        <f>(V10/$E10)</f>
        <v>0.30303030303030304</v>
      </c>
      <c r="Y10" s="12">
        <f>SUM(Y7:Y9)</f>
        <v>4</v>
      </c>
      <c r="Z10" s="12">
        <f>SUM(Z7:Z9)</f>
        <v>29</v>
      </c>
      <c r="AA10" s="14">
        <f>(Y10/$E10)</f>
        <v>0.12121212121212122</v>
      </c>
      <c r="AB10" s="12">
        <f>SUM(AB7:AB9)</f>
        <v>9</v>
      </c>
      <c r="AC10" s="12">
        <f>SUM(AC7:AC9)</f>
        <v>24</v>
      </c>
      <c r="AD10" s="14">
        <f>(AB10/$E10)</f>
        <v>0.27272727272727271</v>
      </c>
    </row>
    <row r="12" spans="1:30" ht="28.95" customHeight="1" thickBot="1">
      <c r="A12" s="100" t="s">
        <v>24</v>
      </c>
      <c r="B12" s="100"/>
      <c r="C12" s="100"/>
      <c r="D12" s="100"/>
      <c r="E12" s="28">
        <v>2</v>
      </c>
      <c r="F12" s="43"/>
      <c r="G12" s="93" t="str">
        <f>VLOOKUP(E12,'Capacity Measurements'!K$4:L$7094,2,FALSE)</f>
        <v>Parking - Mon-Sat 8am-6pm Resident Permit Holders Only or Waiting Limited to 2 Hours - Return Prohibited for 1 Hour</v>
      </c>
      <c r="H12" s="94"/>
      <c r="I12" s="94"/>
      <c r="J12" s="94"/>
      <c r="K12" s="94"/>
      <c r="L12" s="94"/>
      <c r="M12" s="94"/>
      <c r="N12" s="94"/>
      <c r="O12" s="94"/>
      <c r="P12" s="94"/>
      <c r="Q12" s="94"/>
      <c r="R12" s="94"/>
      <c r="S12" s="94"/>
      <c r="T12" s="94"/>
      <c r="U12" s="94"/>
      <c r="V12" s="93" t="s">
        <v>1</v>
      </c>
      <c r="W12" s="94"/>
      <c r="X12" s="94"/>
      <c r="Y12" s="94"/>
      <c r="Z12" s="94"/>
      <c r="AA12" s="94"/>
      <c r="AB12" s="94"/>
      <c r="AC12" s="94"/>
      <c r="AD12" s="94"/>
    </row>
    <row r="13" spans="1:30" ht="22.05" customHeight="1" thickBot="1">
      <c r="A13" s="98" t="s">
        <v>25</v>
      </c>
      <c r="B13" s="99" t="s">
        <v>26</v>
      </c>
      <c r="C13" s="99" t="s">
        <v>27</v>
      </c>
      <c r="D13" s="99" t="s">
        <v>28</v>
      </c>
      <c r="E13" s="99" t="s">
        <v>29</v>
      </c>
      <c r="F13" s="44"/>
      <c r="G13" s="82" t="str">
        <f>Methodology!$B$6</f>
        <v>Wednesday 29th April 2026</v>
      </c>
      <c r="H13" s="83"/>
      <c r="I13" s="83"/>
      <c r="J13" s="83"/>
      <c r="K13" s="83"/>
      <c r="L13" s="83"/>
      <c r="M13" s="83"/>
      <c r="N13" s="83"/>
      <c r="O13" s="83"/>
      <c r="P13" s="83"/>
      <c r="Q13" s="83"/>
      <c r="R13" s="83"/>
      <c r="S13" s="83"/>
      <c r="T13" s="83"/>
      <c r="U13" s="83"/>
      <c r="V13" s="82" t="s">
        <v>49</v>
      </c>
      <c r="W13" s="83"/>
      <c r="X13" s="83"/>
      <c r="Y13" s="83"/>
      <c r="Z13" s="83"/>
      <c r="AA13" s="83"/>
      <c r="AB13" s="83"/>
      <c r="AC13" s="83"/>
      <c r="AD13" s="83"/>
    </row>
    <row r="14" spans="1:30" ht="22.05" customHeight="1" thickBot="1">
      <c r="A14" s="98"/>
      <c r="B14" s="99"/>
      <c r="C14" s="99"/>
      <c r="D14" s="99"/>
      <c r="E14" s="99"/>
      <c r="F14" s="45"/>
      <c r="G14" s="84">
        <v>0.33333333333333331</v>
      </c>
      <c r="H14" s="85"/>
      <c r="I14" s="86"/>
      <c r="J14" s="84">
        <v>0.45833333333333331</v>
      </c>
      <c r="K14" s="85"/>
      <c r="L14" s="86"/>
      <c r="M14" s="84">
        <v>0.58333333333333337</v>
      </c>
      <c r="N14" s="85"/>
      <c r="O14" s="86"/>
      <c r="P14" s="84">
        <v>0.72916666666666663</v>
      </c>
      <c r="Q14" s="85"/>
      <c r="R14" s="86"/>
      <c r="S14" s="84">
        <v>0.83333333333333337</v>
      </c>
      <c r="T14" s="85"/>
      <c r="U14" s="86"/>
      <c r="V14" s="84">
        <v>0.45833333333333331</v>
      </c>
      <c r="W14" s="85"/>
      <c r="X14" s="86"/>
      <c r="Y14" s="84">
        <v>0.625</v>
      </c>
      <c r="Z14" s="85"/>
      <c r="AA14" s="86"/>
      <c r="AB14" s="84">
        <v>0.83333333333333337</v>
      </c>
      <c r="AC14" s="85"/>
      <c r="AD14" s="86"/>
    </row>
    <row r="15" spans="1:30" ht="115.05" customHeight="1" thickBot="1">
      <c r="A15" s="98"/>
      <c r="B15" s="99"/>
      <c r="C15" s="99"/>
      <c r="D15" s="99"/>
      <c r="E15" s="99"/>
      <c r="F15" s="45"/>
      <c r="G15" s="6" t="s">
        <v>30</v>
      </c>
      <c r="H15" s="7" t="s">
        <v>31</v>
      </c>
      <c r="I15" s="8" t="s">
        <v>32</v>
      </c>
      <c r="J15" s="6" t="s">
        <v>30</v>
      </c>
      <c r="K15" s="7" t="s">
        <v>31</v>
      </c>
      <c r="L15" s="8" t="s">
        <v>32</v>
      </c>
      <c r="M15" s="6" t="s">
        <v>30</v>
      </c>
      <c r="N15" s="7" t="s">
        <v>31</v>
      </c>
      <c r="O15" s="8" t="s">
        <v>32</v>
      </c>
      <c r="P15" s="6" t="s">
        <v>30</v>
      </c>
      <c r="Q15" s="7" t="s">
        <v>31</v>
      </c>
      <c r="R15" s="8" t="s">
        <v>32</v>
      </c>
      <c r="S15" s="6" t="s">
        <v>30</v>
      </c>
      <c r="T15" s="7" t="s">
        <v>31</v>
      </c>
      <c r="U15" s="8" t="s">
        <v>32</v>
      </c>
      <c r="V15" s="6" t="s">
        <v>30</v>
      </c>
      <c r="W15" s="7" t="s">
        <v>31</v>
      </c>
      <c r="X15" s="8" t="s">
        <v>32</v>
      </c>
      <c r="Y15" s="6" t="s">
        <v>30</v>
      </c>
      <c r="Z15" s="7" t="s">
        <v>31</v>
      </c>
      <c r="AA15" s="8" t="s">
        <v>32</v>
      </c>
      <c r="AB15" s="6" t="s">
        <v>30</v>
      </c>
      <c r="AC15" s="7" t="s">
        <v>31</v>
      </c>
      <c r="AD15" s="8" t="s">
        <v>32</v>
      </c>
    </row>
    <row r="16" spans="1:30" s="47" customFormat="1" ht="22.05" customHeight="1" thickBot="1">
      <c r="A16" s="1" t="s">
        <v>73</v>
      </c>
      <c r="B16" s="2">
        <f>SUMIFS('Capacity Measurements'!G:G, 'Capacity Measurements'!A:A,A16,'Capacity Measurements'!C:C, $F16)</f>
        <v>30</v>
      </c>
      <c r="C16" s="2">
        <f>B16/Methodology!B$9</f>
        <v>6</v>
      </c>
      <c r="D16" s="2">
        <f>SUMIFS('Capacity Measurements'!F:F, 'Capacity Measurements'!A:A,A16,'Capacity Measurements'!C:C, $F16)</f>
        <v>0</v>
      </c>
      <c r="E16" s="3">
        <f t="shared" ref="E16" si="55">C16+D16</f>
        <v>6</v>
      </c>
      <c r="F16" s="46" t="str">
        <f>G$12</f>
        <v>Parking - Mon-Sat 8am-6pm Resident Permit Holders Only or Waiting Limited to 2 Hours - Return Prohibited for 1 Hour</v>
      </c>
      <c r="G16" s="9">
        <v>3</v>
      </c>
      <c r="H16" s="10">
        <f t="shared" ref="H16" si="56">IF($E16-G16&lt;0, 0, $E16-G16)</f>
        <v>3</v>
      </c>
      <c r="I16" s="11">
        <f t="shared" ref="I16" si="57">(G16/$E16)</f>
        <v>0.5</v>
      </c>
      <c r="J16" s="9">
        <v>2</v>
      </c>
      <c r="K16" s="10">
        <f t="shared" ref="K16" si="58">IF($E16-J16&lt;0, 0, $E16-J16)</f>
        <v>4</v>
      </c>
      <c r="L16" s="11">
        <f t="shared" ref="L16" si="59">(J16/$E16)</f>
        <v>0.33333333333333331</v>
      </c>
      <c r="M16" s="9">
        <v>2</v>
      </c>
      <c r="N16" s="10">
        <f t="shared" ref="N16" si="60">IF($E16-M16&lt;0, 0, $E16-M16)</f>
        <v>4</v>
      </c>
      <c r="O16" s="11">
        <f t="shared" ref="O16" si="61">(M16/$E16)</f>
        <v>0.33333333333333331</v>
      </c>
      <c r="P16" s="9">
        <v>2</v>
      </c>
      <c r="Q16" s="10">
        <f t="shared" ref="Q16" si="62">IF($E16-P16&lt;0, 0, $E16-P16)</f>
        <v>4</v>
      </c>
      <c r="R16" s="11">
        <f t="shared" ref="R16" si="63">(P16/$E16)</f>
        <v>0.33333333333333331</v>
      </c>
      <c r="S16" s="9">
        <v>4</v>
      </c>
      <c r="T16" s="10">
        <f t="shared" ref="T16" si="64">IF($E16-S16&lt;0, 0, $E16-S16)</f>
        <v>2</v>
      </c>
      <c r="U16" s="11">
        <f t="shared" ref="U16" si="65">(S16/$E16)</f>
        <v>0.66666666666666663</v>
      </c>
      <c r="V16" s="9">
        <v>3</v>
      </c>
      <c r="W16" s="10">
        <f t="shared" ref="W16" si="66">IF($E16-V16&lt;0, 0, $E16-V16)</f>
        <v>3</v>
      </c>
      <c r="X16" s="11">
        <f t="shared" ref="X16" si="67">(V16/$E16)</f>
        <v>0.5</v>
      </c>
      <c r="Y16" s="9">
        <v>4</v>
      </c>
      <c r="Z16" s="10">
        <f t="shared" ref="Z16" si="68">IF($E16-Y16&lt;0, 0, $E16-Y16)</f>
        <v>2</v>
      </c>
      <c r="AA16" s="11">
        <f t="shared" ref="AA16" si="69">(Y16/$E16)</f>
        <v>0.66666666666666663</v>
      </c>
      <c r="AB16" s="9">
        <v>5</v>
      </c>
      <c r="AC16" s="10">
        <f t="shared" ref="AC16" si="70">IF($E16-AB16&lt;0, 0, $E16-AB16)</f>
        <v>1</v>
      </c>
      <c r="AD16" s="11">
        <f t="shared" ref="AD16" si="71">(AB16/$E16)</f>
        <v>0.83333333333333337</v>
      </c>
    </row>
    <row r="17" spans="1:30" ht="22.05" customHeight="1" thickBot="1">
      <c r="A17" s="4" t="s">
        <v>33</v>
      </c>
      <c r="B17" s="5">
        <f>SUM(B16:B16)</f>
        <v>30</v>
      </c>
      <c r="C17" s="5">
        <f>SUM(C16:C16)</f>
        <v>6</v>
      </c>
      <c r="D17" s="5">
        <f>SUM(D16:D16)</f>
        <v>0</v>
      </c>
      <c r="E17" s="5">
        <f>SUM(E16:E16)</f>
        <v>6</v>
      </c>
      <c r="F17" s="48"/>
      <c r="G17" s="12">
        <f>SUM(G16:G16)</f>
        <v>3</v>
      </c>
      <c r="H17" s="12">
        <f>SUM(H16:H16)</f>
        <v>3</v>
      </c>
      <c r="I17" s="14">
        <f>(G17/$E17)</f>
        <v>0.5</v>
      </c>
      <c r="J17" s="12">
        <f>SUM(J16:J16)</f>
        <v>2</v>
      </c>
      <c r="K17" s="12">
        <f>SUM(K16:K16)</f>
        <v>4</v>
      </c>
      <c r="L17" s="14">
        <f>(J17/$E17)</f>
        <v>0.33333333333333331</v>
      </c>
      <c r="M17" s="12">
        <f>SUM(M16:M16)</f>
        <v>2</v>
      </c>
      <c r="N17" s="13">
        <f>SUM(N16:N16)</f>
        <v>4</v>
      </c>
      <c r="O17" s="14">
        <f>(M17/$E17)</f>
        <v>0.33333333333333331</v>
      </c>
      <c r="P17" s="12">
        <f>SUM(P16:P16)</f>
        <v>2</v>
      </c>
      <c r="Q17" s="13">
        <f>SUM(Q16:Q16)</f>
        <v>4</v>
      </c>
      <c r="R17" s="14">
        <f>(P17/$E17)</f>
        <v>0.33333333333333331</v>
      </c>
      <c r="S17" s="12">
        <f>SUM(S16:S16)</f>
        <v>4</v>
      </c>
      <c r="T17" s="13">
        <f>SUM(T16:T16)</f>
        <v>2</v>
      </c>
      <c r="U17" s="14">
        <f>(S17/$E17)</f>
        <v>0.66666666666666663</v>
      </c>
      <c r="V17" s="12">
        <f>SUM(V16:V16)</f>
        <v>3</v>
      </c>
      <c r="W17" s="12">
        <f>SUM(W16:W16)</f>
        <v>3</v>
      </c>
      <c r="X17" s="14">
        <f>(V17/$E17)</f>
        <v>0.5</v>
      </c>
      <c r="Y17" s="12">
        <f>SUM(Y16:Y16)</f>
        <v>4</v>
      </c>
      <c r="Z17" s="12">
        <f>SUM(Z16:Z16)</f>
        <v>2</v>
      </c>
      <c r="AA17" s="14">
        <f>(Y17/$E17)</f>
        <v>0.66666666666666663</v>
      </c>
      <c r="AB17" s="12">
        <f>SUM(AB16:AB16)</f>
        <v>5</v>
      </c>
      <c r="AC17" s="13">
        <f>SUM(AC16:AC16)</f>
        <v>1</v>
      </c>
      <c r="AD17" s="14">
        <f>(AB17/$E17)</f>
        <v>0.83333333333333337</v>
      </c>
    </row>
    <row r="19" spans="1:30" ht="28.95" customHeight="1" thickBot="1">
      <c r="A19" s="101" t="s">
        <v>24</v>
      </c>
      <c r="B19" s="101"/>
      <c r="C19" s="101"/>
      <c r="D19" s="101"/>
      <c r="E19" s="29">
        <v>3</v>
      </c>
      <c r="F19" s="43"/>
      <c r="G19" s="87" t="str">
        <f>VLOOKUP(E19,'Capacity Measurements'!K$4:L$7094,2,FALSE)</f>
        <v>Parking - Mon-Sat 8am-6pm -- 30 minutes No return within 30 minutes</v>
      </c>
      <c r="H19" s="88"/>
      <c r="I19" s="88"/>
      <c r="J19" s="88"/>
      <c r="K19" s="88"/>
      <c r="L19" s="88"/>
      <c r="M19" s="88"/>
      <c r="N19" s="88"/>
      <c r="O19" s="88"/>
      <c r="P19" s="88"/>
      <c r="Q19" s="88"/>
      <c r="R19" s="88"/>
      <c r="S19" s="88"/>
      <c r="T19" s="88"/>
      <c r="U19" s="88"/>
      <c r="V19" s="87" t="s">
        <v>1</v>
      </c>
      <c r="W19" s="88"/>
      <c r="X19" s="88"/>
      <c r="Y19" s="88"/>
      <c r="Z19" s="88"/>
      <c r="AA19" s="88"/>
      <c r="AB19" s="88"/>
      <c r="AC19" s="88"/>
      <c r="AD19" s="88"/>
    </row>
    <row r="20" spans="1:30" ht="22.05" customHeight="1" thickBot="1">
      <c r="A20" s="98" t="s">
        <v>25</v>
      </c>
      <c r="B20" s="99" t="s">
        <v>26</v>
      </c>
      <c r="C20" s="99" t="s">
        <v>27</v>
      </c>
      <c r="D20" s="99" t="s">
        <v>28</v>
      </c>
      <c r="E20" s="99" t="s">
        <v>29</v>
      </c>
      <c r="F20" s="44"/>
      <c r="G20" s="82" t="str">
        <f>Methodology!$B$6</f>
        <v>Wednesday 29th April 2026</v>
      </c>
      <c r="H20" s="83"/>
      <c r="I20" s="83"/>
      <c r="J20" s="83"/>
      <c r="K20" s="83"/>
      <c r="L20" s="83"/>
      <c r="M20" s="83"/>
      <c r="N20" s="83"/>
      <c r="O20" s="83"/>
      <c r="P20" s="83"/>
      <c r="Q20" s="83"/>
      <c r="R20" s="83"/>
      <c r="S20" s="83"/>
      <c r="T20" s="83"/>
      <c r="U20" s="83"/>
      <c r="V20" s="82" t="s">
        <v>49</v>
      </c>
      <c r="W20" s="83"/>
      <c r="X20" s="83"/>
      <c r="Y20" s="83"/>
      <c r="Z20" s="83"/>
      <c r="AA20" s="83"/>
      <c r="AB20" s="83"/>
      <c r="AC20" s="83"/>
      <c r="AD20" s="83"/>
    </row>
    <row r="21" spans="1:30" ht="22.05" customHeight="1" thickBot="1">
      <c r="A21" s="98"/>
      <c r="B21" s="99"/>
      <c r="C21" s="99"/>
      <c r="D21" s="99"/>
      <c r="E21" s="99"/>
      <c r="F21" s="45"/>
      <c r="G21" s="84">
        <v>0.33333333333333331</v>
      </c>
      <c r="H21" s="85"/>
      <c r="I21" s="86"/>
      <c r="J21" s="84">
        <v>0.45833333333333331</v>
      </c>
      <c r="K21" s="85"/>
      <c r="L21" s="86"/>
      <c r="M21" s="84">
        <v>0.58333333333333337</v>
      </c>
      <c r="N21" s="85"/>
      <c r="O21" s="86"/>
      <c r="P21" s="84">
        <v>0.72916666666666663</v>
      </c>
      <c r="Q21" s="85"/>
      <c r="R21" s="86"/>
      <c r="S21" s="84">
        <v>0.83333333333333337</v>
      </c>
      <c r="T21" s="85"/>
      <c r="U21" s="86"/>
      <c r="V21" s="84">
        <v>0.45833333333333331</v>
      </c>
      <c r="W21" s="85"/>
      <c r="X21" s="86"/>
      <c r="Y21" s="84">
        <v>0.625</v>
      </c>
      <c r="Z21" s="85"/>
      <c r="AA21" s="86"/>
      <c r="AB21" s="84">
        <v>0.83333333333333337</v>
      </c>
      <c r="AC21" s="85"/>
      <c r="AD21" s="86"/>
    </row>
    <row r="22" spans="1:30" ht="115.05" customHeight="1" thickBot="1">
      <c r="A22" s="98"/>
      <c r="B22" s="99"/>
      <c r="C22" s="99"/>
      <c r="D22" s="99"/>
      <c r="E22" s="99"/>
      <c r="F22" s="45"/>
      <c r="G22" s="6" t="s">
        <v>30</v>
      </c>
      <c r="H22" s="7" t="s">
        <v>31</v>
      </c>
      <c r="I22" s="8" t="s">
        <v>32</v>
      </c>
      <c r="J22" s="6" t="s">
        <v>30</v>
      </c>
      <c r="K22" s="7" t="s">
        <v>31</v>
      </c>
      <c r="L22" s="8" t="s">
        <v>32</v>
      </c>
      <c r="M22" s="6" t="s">
        <v>30</v>
      </c>
      <c r="N22" s="7" t="s">
        <v>31</v>
      </c>
      <c r="O22" s="8" t="s">
        <v>32</v>
      </c>
      <c r="P22" s="6" t="s">
        <v>30</v>
      </c>
      <c r="Q22" s="7" t="s">
        <v>31</v>
      </c>
      <c r="R22" s="8" t="s">
        <v>32</v>
      </c>
      <c r="S22" s="6" t="s">
        <v>30</v>
      </c>
      <c r="T22" s="7" t="s">
        <v>31</v>
      </c>
      <c r="U22" s="8" t="s">
        <v>32</v>
      </c>
      <c r="V22" s="6" t="s">
        <v>30</v>
      </c>
      <c r="W22" s="7" t="s">
        <v>31</v>
      </c>
      <c r="X22" s="8" t="s">
        <v>32</v>
      </c>
      <c r="Y22" s="6" t="s">
        <v>30</v>
      </c>
      <c r="Z22" s="7" t="s">
        <v>31</v>
      </c>
      <c r="AA22" s="8" t="s">
        <v>32</v>
      </c>
      <c r="AB22" s="6" t="s">
        <v>30</v>
      </c>
      <c r="AC22" s="7" t="s">
        <v>31</v>
      </c>
      <c r="AD22" s="8" t="s">
        <v>32</v>
      </c>
    </row>
    <row r="23" spans="1:30" s="47" customFormat="1" ht="22.05" customHeight="1" thickBot="1">
      <c r="A23" s="1" t="s">
        <v>71</v>
      </c>
      <c r="B23" s="2">
        <f>SUMIFS('Capacity Measurements'!G:G, 'Capacity Measurements'!A:A,A23,'Capacity Measurements'!C:C, $F23)</f>
        <v>15</v>
      </c>
      <c r="C23" s="2">
        <f>B23/Methodology!B$9</f>
        <v>3</v>
      </c>
      <c r="D23" s="2">
        <f>SUMIFS('Capacity Measurements'!F:F, 'Capacity Measurements'!A:A,A23,'Capacity Measurements'!C:C, $F23)</f>
        <v>0</v>
      </c>
      <c r="E23" s="3">
        <f>C23+D23</f>
        <v>3</v>
      </c>
      <c r="F23" s="46" t="str">
        <f>G$19</f>
        <v>Parking - Mon-Sat 8am-6pm -- 30 minutes No return within 30 minutes</v>
      </c>
      <c r="G23" s="9">
        <v>1</v>
      </c>
      <c r="H23" s="10">
        <f>IF($E23-G23&lt;0, 0, $E23-G23)</f>
        <v>2</v>
      </c>
      <c r="I23" s="11">
        <f t="shared" ref="I23" si="72">(G23/$E23)</f>
        <v>0.33333333333333331</v>
      </c>
      <c r="J23" s="9">
        <v>1</v>
      </c>
      <c r="K23" s="10">
        <f>IF($E23-J23&lt;0, 0, $E23-J23)</f>
        <v>2</v>
      </c>
      <c r="L23" s="11">
        <f>(J23/$E23)</f>
        <v>0.33333333333333331</v>
      </c>
      <c r="M23" s="9">
        <v>1</v>
      </c>
      <c r="N23" s="10">
        <f>IF($E23-M23&lt;0, 0, $E23-M23)</f>
        <v>2</v>
      </c>
      <c r="O23" s="11">
        <f>(M23/$E23)</f>
        <v>0.33333333333333331</v>
      </c>
      <c r="P23" s="9">
        <v>2</v>
      </c>
      <c r="Q23" s="10">
        <f>IF($E23-P23&lt;0, 0, $E23-P23)</f>
        <v>1</v>
      </c>
      <c r="R23" s="11">
        <f>(P23/$E23)</f>
        <v>0.66666666666666663</v>
      </c>
      <c r="S23" s="9">
        <v>0</v>
      </c>
      <c r="T23" s="10">
        <f>IF($E23-S23&lt;0, 0, $E23-S23)</f>
        <v>3</v>
      </c>
      <c r="U23" s="11">
        <f>(S23/$E23)</f>
        <v>0</v>
      </c>
      <c r="V23" s="9">
        <v>3</v>
      </c>
      <c r="W23" s="10">
        <f>IF($E23-V23&lt;0, 0, $E23-V23)</f>
        <v>0</v>
      </c>
      <c r="X23" s="11">
        <f t="shared" ref="X23" si="73">(V23/$E23)</f>
        <v>1</v>
      </c>
      <c r="Y23" s="9">
        <v>3</v>
      </c>
      <c r="Z23" s="10">
        <f>IF($E23-Y23&lt;0, 0, $E23-Y23)</f>
        <v>0</v>
      </c>
      <c r="AA23" s="11">
        <f>(Y23/$E23)</f>
        <v>1</v>
      </c>
      <c r="AB23" s="9">
        <v>0</v>
      </c>
      <c r="AC23" s="10">
        <f>IF($E23-AB23&lt;0, 0, $E23-AB23)</f>
        <v>3</v>
      </c>
      <c r="AD23" s="11">
        <f>(AB23/$E23)</f>
        <v>0</v>
      </c>
    </row>
    <row r="24" spans="1:30" ht="22.05" customHeight="1" thickBot="1">
      <c r="A24" s="4" t="s">
        <v>33</v>
      </c>
      <c r="B24" s="5">
        <f>SUM(B23:B23)</f>
        <v>15</v>
      </c>
      <c r="C24" s="5">
        <f>SUM(C23:C23)</f>
        <v>3</v>
      </c>
      <c r="D24" s="5">
        <f>SUM(D23:D23)</f>
        <v>0</v>
      </c>
      <c r="E24" s="5">
        <f>SUM(E23:E23)</f>
        <v>3</v>
      </c>
      <c r="F24" s="48"/>
      <c r="G24" s="12">
        <f>SUM(G23:G23)</f>
        <v>1</v>
      </c>
      <c r="H24" s="12">
        <f>SUM(H23:H23)</f>
        <v>2</v>
      </c>
      <c r="I24" s="14">
        <f>(G24/$E24)</f>
        <v>0.33333333333333331</v>
      </c>
      <c r="J24" s="12">
        <f>SUM(J23:J23)</f>
        <v>1</v>
      </c>
      <c r="K24" s="12">
        <f>SUM(K23:K23)</f>
        <v>2</v>
      </c>
      <c r="L24" s="14">
        <f>(J24/$E24)</f>
        <v>0.33333333333333331</v>
      </c>
      <c r="M24" s="12">
        <f>SUM(M23:M23)</f>
        <v>1</v>
      </c>
      <c r="N24" s="13">
        <f>SUM(N23:N23)</f>
        <v>2</v>
      </c>
      <c r="O24" s="14">
        <f>(M24/$E24)</f>
        <v>0.33333333333333331</v>
      </c>
      <c r="P24" s="12">
        <f>SUM(P23:P23)</f>
        <v>2</v>
      </c>
      <c r="Q24" s="13">
        <f>SUM(Q23:Q23)</f>
        <v>1</v>
      </c>
      <c r="R24" s="14">
        <f>(P24/$E24)</f>
        <v>0.66666666666666663</v>
      </c>
      <c r="S24" s="12">
        <f>SUM(S23:S23)</f>
        <v>0</v>
      </c>
      <c r="T24" s="13">
        <f>SUM(T23:T23)</f>
        <v>3</v>
      </c>
      <c r="U24" s="14">
        <f>(S24/$E24)</f>
        <v>0</v>
      </c>
      <c r="V24" s="12">
        <f>SUM(V23:V23)</f>
        <v>3</v>
      </c>
      <c r="W24" s="12">
        <f>SUM(W23:W23)</f>
        <v>0</v>
      </c>
      <c r="X24" s="14">
        <f>(V24/$E24)</f>
        <v>1</v>
      </c>
      <c r="Y24" s="12">
        <f>SUM(Y23:Y23)</f>
        <v>3</v>
      </c>
      <c r="Z24" s="12">
        <f>SUM(Z23:Z23)</f>
        <v>0</v>
      </c>
      <c r="AA24" s="14">
        <f>(Y24/$E24)</f>
        <v>1</v>
      </c>
      <c r="AB24" s="12">
        <f>SUM(AB23:AB23)</f>
        <v>0</v>
      </c>
      <c r="AC24" s="13">
        <f>SUM(AC23:AC23)</f>
        <v>3</v>
      </c>
      <c r="AD24" s="14">
        <f>(AB24/$E24)</f>
        <v>0</v>
      </c>
    </row>
    <row r="26" spans="1:30" ht="28.95" customHeight="1" thickBot="1">
      <c r="A26" s="102" t="s">
        <v>24</v>
      </c>
      <c r="B26" s="102"/>
      <c r="C26" s="102"/>
      <c r="D26" s="102"/>
      <c r="E26" s="30">
        <v>4</v>
      </c>
      <c r="F26" s="43"/>
      <c r="G26" s="89" t="str">
        <f>VLOOKUP(E26,'Capacity Measurements'!K$4:L$7094,2,FALSE)</f>
        <v>Parking - 6am - 10pm - 2 Hours - No Return within 1 Hour</v>
      </c>
      <c r="H26" s="90"/>
      <c r="I26" s="90"/>
      <c r="J26" s="90"/>
      <c r="K26" s="90"/>
      <c r="L26" s="90"/>
      <c r="M26" s="90"/>
      <c r="N26" s="90"/>
      <c r="O26" s="90"/>
      <c r="P26" s="90"/>
      <c r="Q26" s="90"/>
      <c r="R26" s="90"/>
      <c r="S26" s="90"/>
      <c r="T26" s="90"/>
      <c r="U26" s="90"/>
      <c r="V26" s="89" t="s">
        <v>1</v>
      </c>
      <c r="W26" s="90"/>
      <c r="X26" s="90"/>
      <c r="Y26" s="90"/>
      <c r="Z26" s="90"/>
      <c r="AA26" s="90"/>
      <c r="AB26" s="90"/>
      <c r="AC26" s="90"/>
      <c r="AD26" s="90"/>
    </row>
    <row r="27" spans="1:30" ht="22.05" customHeight="1" thickBot="1">
      <c r="A27" s="98" t="s">
        <v>25</v>
      </c>
      <c r="B27" s="99" t="s">
        <v>26</v>
      </c>
      <c r="C27" s="99" t="s">
        <v>27</v>
      </c>
      <c r="D27" s="99" t="s">
        <v>28</v>
      </c>
      <c r="E27" s="99" t="s">
        <v>29</v>
      </c>
      <c r="F27" s="44"/>
      <c r="G27" s="82" t="str">
        <f>Methodology!$B$6</f>
        <v>Wednesday 29th April 2026</v>
      </c>
      <c r="H27" s="83"/>
      <c r="I27" s="83"/>
      <c r="J27" s="83"/>
      <c r="K27" s="83"/>
      <c r="L27" s="83"/>
      <c r="M27" s="83"/>
      <c r="N27" s="83"/>
      <c r="O27" s="83"/>
      <c r="P27" s="83"/>
      <c r="Q27" s="83"/>
      <c r="R27" s="83"/>
      <c r="S27" s="83"/>
      <c r="T27" s="83"/>
      <c r="U27" s="83"/>
      <c r="V27" s="82" t="s">
        <v>49</v>
      </c>
      <c r="W27" s="83"/>
      <c r="X27" s="83"/>
      <c r="Y27" s="83"/>
      <c r="Z27" s="83"/>
      <c r="AA27" s="83"/>
      <c r="AB27" s="83"/>
      <c r="AC27" s="83"/>
      <c r="AD27" s="83"/>
    </row>
    <row r="28" spans="1:30" ht="22.05" customHeight="1" thickBot="1">
      <c r="A28" s="98"/>
      <c r="B28" s="99"/>
      <c r="C28" s="99"/>
      <c r="D28" s="99"/>
      <c r="E28" s="99"/>
      <c r="F28" s="45"/>
      <c r="G28" s="84">
        <v>0.33333333333333331</v>
      </c>
      <c r="H28" s="85"/>
      <c r="I28" s="86"/>
      <c r="J28" s="84">
        <v>0.45833333333333331</v>
      </c>
      <c r="K28" s="85"/>
      <c r="L28" s="86"/>
      <c r="M28" s="84">
        <v>0.58333333333333337</v>
      </c>
      <c r="N28" s="85"/>
      <c r="O28" s="86"/>
      <c r="P28" s="84">
        <v>0.72916666666666663</v>
      </c>
      <c r="Q28" s="85"/>
      <c r="R28" s="86"/>
      <c r="S28" s="84">
        <v>0.83333333333333337</v>
      </c>
      <c r="T28" s="85"/>
      <c r="U28" s="86"/>
      <c r="V28" s="84">
        <v>0.45833333333333331</v>
      </c>
      <c r="W28" s="85"/>
      <c r="X28" s="86"/>
      <c r="Y28" s="84">
        <v>0.625</v>
      </c>
      <c r="Z28" s="85"/>
      <c r="AA28" s="86"/>
      <c r="AB28" s="84">
        <v>0.83333333333333337</v>
      </c>
      <c r="AC28" s="85"/>
      <c r="AD28" s="86"/>
    </row>
    <row r="29" spans="1:30" ht="115.05" customHeight="1" thickBot="1">
      <c r="A29" s="98"/>
      <c r="B29" s="99"/>
      <c r="C29" s="99"/>
      <c r="D29" s="99"/>
      <c r="E29" s="99"/>
      <c r="F29" s="45"/>
      <c r="G29" s="6" t="s">
        <v>30</v>
      </c>
      <c r="H29" s="7" t="s">
        <v>31</v>
      </c>
      <c r="I29" s="8" t="s">
        <v>32</v>
      </c>
      <c r="J29" s="6" t="s">
        <v>30</v>
      </c>
      <c r="K29" s="7" t="s">
        <v>31</v>
      </c>
      <c r="L29" s="8" t="s">
        <v>32</v>
      </c>
      <c r="M29" s="6" t="s">
        <v>30</v>
      </c>
      <c r="N29" s="7" t="s">
        <v>31</v>
      </c>
      <c r="O29" s="8" t="s">
        <v>32</v>
      </c>
      <c r="P29" s="6" t="s">
        <v>30</v>
      </c>
      <c r="Q29" s="7" t="s">
        <v>31</v>
      </c>
      <c r="R29" s="8" t="s">
        <v>32</v>
      </c>
      <c r="S29" s="6" t="s">
        <v>30</v>
      </c>
      <c r="T29" s="7" t="s">
        <v>31</v>
      </c>
      <c r="U29" s="8" t="s">
        <v>32</v>
      </c>
      <c r="V29" s="6" t="s">
        <v>30</v>
      </c>
      <c r="W29" s="7" t="s">
        <v>31</v>
      </c>
      <c r="X29" s="8" t="s">
        <v>32</v>
      </c>
      <c r="Y29" s="6" t="s">
        <v>30</v>
      </c>
      <c r="Z29" s="7" t="s">
        <v>31</v>
      </c>
      <c r="AA29" s="8" t="s">
        <v>32</v>
      </c>
      <c r="AB29" s="6" t="s">
        <v>30</v>
      </c>
      <c r="AC29" s="7" t="s">
        <v>31</v>
      </c>
      <c r="AD29" s="8" t="s">
        <v>32</v>
      </c>
    </row>
    <row r="30" spans="1:30" s="47" customFormat="1" ht="22.05" customHeight="1" thickBot="1">
      <c r="A30" s="1" t="s">
        <v>76</v>
      </c>
      <c r="B30" s="2">
        <f>SUMIFS('Capacity Measurements'!G:G, 'Capacity Measurements'!A:A,A30,'Capacity Measurements'!C:C, $F30)</f>
        <v>15</v>
      </c>
      <c r="C30" s="2">
        <f>B30/Methodology!B$9</f>
        <v>3</v>
      </c>
      <c r="D30" s="2">
        <f>SUMIFS('Capacity Measurements'!F:F, 'Capacity Measurements'!A:A,A30,'Capacity Measurements'!C:C, $F30)</f>
        <v>0</v>
      </c>
      <c r="E30" s="3">
        <f t="shared" ref="E30" si="74">C30+D30</f>
        <v>3</v>
      </c>
      <c r="F30" s="46" t="str">
        <f>G$26</f>
        <v>Parking - 6am - 10pm - 2 Hours - No Return within 1 Hour</v>
      </c>
      <c r="G30" s="9">
        <v>0</v>
      </c>
      <c r="H30" s="10">
        <f t="shared" ref="H30" si="75">IF($E30-G30&lt;0, 0, $E30-G30)</f>
        <v>3</v>
      </c>
      <c r="I30" s="11">
        <f t="shared" ref="I30" si="76">(G30/$E30)</f>
        <v>0</v>
      </c>
      <c r="J30" s="9">
        <v>0</v>
      </c>
      <c r="K30" s="10">
        <f t="shared" ref="K30" si="77">IF($E30-J30&lt;0, 0, $E30-J30)</f>
        <v>3</v>
      </c>
      <c r="L30" s="11">
        <f t="shared" ref="L30" si="78">(J30/$E30)</f>
        <v>0</v>
      </c>
      <c r="M30" s="9">
        <v>0</v>
      </c>
      <c r="N30" s="10">
        <f t="shared" ref="N30" si="79">IF($E30-M30&lt;0, 0, $E30-M30)</f>
        <v>3</v>
      </c>
      <c r="O30" s="11">
        <f t="shared" ref="O30" si="80">(M30/$E30)</f>
        <v>0</v>
      </c>
      <c r="P30" s="9">
        <v>0</v>
      </c>
      <c r="Q30" s="10">
        <f t="shared" ref="Q30" si="81">IF($E30-P30&lt;0, 0, $E30-P30)</f>
        <v>3</v>
      </c>
      <c r="R30" s="11">
        <f t="shared" ref="R30" si="82">(P30/$E30)</f>
        <v>0</v>
      </c>
      <c r="S30" s="9">
        <v>1</v>
      </c>
      <c r="T30" s="10">
        <f t="shared" ref="T30" si="83">IF($E30-S30&lt;0, 0, $E30-S30)</f>
        <v>2</v>
      </c>
      <c r="U30" s="11">
        <f t="shared" ref="U30" si="84">(S30/$E30)</f>
        <v>0.33333333333333331</v>
      </c>
      <c r="V30" s="9">
        <v>0</v>
      </c>
      <c r="W30" s="10">
        <f t="shared" ref="W30" si="85">IF($E30-V30&lt;0, 0, $E30-V30)</f>
        <v>3</v>
      </c>
      <c r="X30" s="11">
        <f t="shared" ref="X30" si="86">(V30/$E30)</f>
        <v>0</v>
      </c>
      <c r="Y30" s="9">
        <v>0</v>
      </c>
      <c r="Z30" s="10">
        <f t="shared" ref="Z30" si="87">IF($E30-Y30&lt;0, 0, $E30-Y30)</f>
        <v>3</v>
      </c>
      <c r="AA30" s="11">
        <f t="shared" ref="AA30" si="88">(Y30/$E30)</f>
        <v>0</v>
      </c>
      <c r="AB30" s="9">
        <v>1</v>
      </c>
      <c r="AC30" s="10">
        <f t="shared" ref="AC30" si="89">IF($E30-AB30&lt;0, 0, $E30-AB30)</f>
        <v>2</v>
      </c>
      <c r="AD30" s="11">
        <f t="shared" ref="AD30" si="90">(AB30/$E30)</f>
        <v>0.33333333333333331</v>
      </c>
    </row>
    <row r="31" spans="1:30" ht="22.05" customHeight="1" thickBot="1">
      <c r="A31" s="4" t="s">
        <v>33</v>
      </c>
      <c r="B31" s="5">
        <f>SUM(B30:B30)</f>
        <v>15</v>
      </c>
      <c r="C31" s="5">
        <f>SUM(C30:C30)</f>
        <v>3</v>
      </c>
      <c r="D31" s="5">
        <f>SUM(D30:D30)</f>
        <v>0</v>
      </c>
      <c r="E31" s="5">
        <f>SUM(E30:E30)</f>
        <v>3</v>
      </c>
      <c r="F31" s="48"/>
      <c r="G31" s="12">
        <f>SUM(G30:G30)</f>
        <v>0</v>
      </c>
      <c r="H31" s="12">
        <f>SUM(H30:H30)</f>
        <v>3</v>
      </c>
      <c r="I31" s="14">
        <f>(G31/$E31)</f>
        <v>0</v>
      </c>
      <c r="J31" s="12">
        <f>SUM(J30:J30)</f>
        <v>0</v>
      </c>
      <c r="K31" s="12">
        <f>SUM(K30:K30)</f>
        <v>3</v>
      </c>
      <c r="L31" s="14">
        <f>(J31/$E31)</f>
        <v>0</v>
      </c>
      <c r="M31" s="12">
        <f>SUM(M30:M30)</f>
        <v>0</v>
      </c>
      <c r="N31" s="13">
        <f>SUM(N30:N30)</f>
        <v>3</v>
      </c>
      <c r="O31" s="14">
        <f>(M31/$E31)</f>
        <v>0</v>
      </c>
      <c r="P31" s="12">
        <f>SUM(P30:P30)</f>
        <v>0</v>
      </c>
      <c r="Q31" s="13">
        <f>SUM(Q30:Q30)</f>
        <v>3</v>
      </c>
      <c r="R31" s="14">
        <f>(P31/$E31)</f>
        <v>0</v>
      </c>
      <c r="S31" s="12">
        <f>SUM(S30:S30)</f>
        <v>1</v>
      </c>
      <c r="T31" s="13">
        <f>SUM(T30:T30)</f>
        <v>2</v>
      </c>
      <c r="U31" s="14">
        <f>(S31/$E31)</f>
        <v>0.33333333333333331</v>
      </c>
      <c r="V31" s="12">
        <f>SUM(V30:V30)</f>
        <v>0</v>
      </c>
      <c r="W31" s="12">
        <f>SUM(W30:W30)</f>
        <v>3</v>
      </c>
      <c r="X31" s="14">
        <f>(V31/$E31)</f>
        <v>0</v>
      </c>
      <c r="Y31" s="12">
        <f>SUM(Y30:Y30)</f>
        <v>0</v>
      </c>
      <c r="Z31" s="12">
        <f>SUM(Z30:Z30)</f>
        <v>3</v>
      </c>
      <c r="AA31" s="14">
        <f>(Y31/$E31)</f>
        <v>0</v>
      </c>
      <c r="AB31" s="12">
        <f>SUM(AB30:AB30)</f>
        <v>1</v>
      </c>
      <c r="AC31" s="13">
        <f>SUM(AC30:AC30)</f>
        <v>2</v>
      </c>
      <c r="AD31" s="14">
        <f>(AB31/$E31)</f>
        <v>0.33333333333333331</v>
      </c>
    </row>
    <row r="33" spans="1:30" ht="28.95" customHeight="1" thickBot="1">
      <c r="A33" s="103" t="s">
        <v>24</v>
      </c>
      <c r="B33" s="103"/>
      <c r="C33" s="103"/>
      <c r="D33" s="103"/>
      <c r="E33" s="31">
        <v>5</v>
      </c>
      <c r="F33" s="43"/>
      <c r="G33" s="80" t="str">
        <f>VLOOKUP(E33,'Capacity Measurements'!K$4:L$7094,2,FALSE)</f>
        <v>Drop Zone/Double Yellow</v>
      </c>
      <c r="H33" s="81"/>
      <c r="I33" s="81"/>
      <c r="J33" s="81"/>
      <c r="K33" s="81"/>
      <c r="L33" s="81"/>
      <c r="M33" s="81"/>
      <c r="N33" s="81"/>
      <c r="O33" s="81"/>
      <c r="P33" s="81"/>
      <c r="Q33" s="81"/>
      <c r="R33" s="81"/>
      <c r="S33" s="81"/>
      <c r="T33" s="81"/>
      <c r="U33" s="81"/>
      <c r="V33" s="80" t="s">
        <v>1</v>
      </c>
      <c r="W33" s="81"/>
      <c r="X33" s="81"/>
      <c r="Y33" s="81"/>
      <c r="Z33" s="81"/>
      <c r="AA33" s="81"/>
      <c r="AB33" s="81"/>
      <c r="AC33" s="81"/>
      <c r="AD33" s="81"/>
    </row>
    <row r="34" spans="1:30" ht="22.05" customHeight="1" thickBot="1">
      <c r="A34" s="98" t="s">
        <v>25</v>
      </c>
      <c r="B34" s="99" t="s">
        <v>26</v>
      </c>
      <c r="C34" s="99" t="s">
        <v>27</v>
      </c>
      <c r="D34" s="99" t="s">
        <v>28</v>
      </c>
      <c r="E34" s="99" t="s">
        <v>29</v>
      </c>
      <c r="F34" s="44"/>
      <c r="G34" s="82" t="str">
        <f>Methodology!$B$6</f>
        <v>Wednesday 29th April 2026</v>
      </c>
      <c r="H34" s="83"/>
      <c r="I34" s="83"/>
      <c r="J34" s="83"/>
      <c r="K34" s="83"/>
      <c r="L34" s="83"/>
      <c r="M34" s="83"/>
      <c r="N34" s="83"/>
      <c r="O34" s="83"/>
      <c r="P34" s="83"/>
      <c r="Q34" s="83"/>
      <c r="R34" s="83"/>
      <c r="S34" s="83"/>
      <c r="T34" s="83"/>
      <c r="U34" s="83"/>
      <c r="V34" s="82" t="s">
        <v>49</v>
      </c>
      <c r="W34" s="83"/>
      <c r="X34" s="83"/>
      <c r="Y34" s="83"/>
      <c r="Z34" s="83"/>
      <c r="AA34" s="83"/>
      <c r="AB34" s="83"/>
      <c r="AC34" s="83"/>
      <c r="AD34" s="83"/>
    </row>
    <row r="35" spans="1:30" ht="22.05" customHeight="1" thickBot="1">
      <c r="A35" s="98"/>
      <c r="B35" s="99"/>
      <c r="C35" s="99"/>
      <c r="D35" s="99"/>
      <c r="E35" s="99"/>
      <c r="F35" s="45"/>
      <c r="G35" s="84">
        <v>0.33333333333333331</v>
      </c>
      <c r="H35" s="85"/>
      <c r="I35" s="86"/>
      <c r="J35" s="84">
        <v>0.45833333333333331</v>
      </c>
      <c r="K35" s="85"/>
      <c r="L35" s="86"/>
      <c r="M35" s="84">
        <v>0.58333333333333337</v>
      </c>
      <c r="N35" s="85"/>
      <c r="O35" s="86"/>
      <c r="P35" s="84">
        <v>0.72916666666666663</v>
      </c>
      <c r="Q35" s="85"/>
      <c r="R35" s="86"/>
      <c r="S35" s="84">
        <v>0.83333333333333337</v>
      </c>
      <c r="T35" s="85"/>
      <c r="U35" s="86"/>
      <c r="V35" s="84">
        <v>0.45833333333333331</v>
      </c>
      <c r="W35" s="85"/>
      <c r="X35" s="86"/>
      <c r="Y35" s="84">
        <v>0.625</v>
      </c>
      <c r="Z35" s="85"/>
      <c r="AA35" s="86"/>
      <c r="AB35" s="84">
        <v>0.83333333333333337</v>
      </c>
      <c r="AC35" s="85"/>
      <c r="AD35" s="86"/>
    </row>
    <row r="36" spans="1:30" ht="115.05" customHeight="1" thickBot="1">
      <c r="A36" s="98"/>
      <c r="B36" s="99"/>
      <c r="C36" s="99"/>
      <c r="D36" s="99"/>
      <c r="E36" s="99"/>
      <c r="F36" s="45"/>
      <c r="G36" s="6" t="s">
        <v>30</v>
      </c>
      <c r="H36" s="7" t="s">
        <v>31</v>
      </c>
      <c r="I36" s="8" t="s">
        <v>32</v>
      </c>
      <c r="J36" s="6" t="s">
        <v>30</v>
      </c>
      <c r="K36" s="7" t="s">
        <v>31</v>
      </c>
      <c r="L36" s="8" t="s">
        <v>32</v>
      </c>
      <c r="M36" s="6" t="s">
        <v>30</v>
      </c>
      <c r="N36" s="7" t="s">
        <v>31</v>
      </c>
      <c r="O36" s="8" t="s">
        <v>32</v>
      </c>
      <c r="P36" s="6" t="s">
        <v>30</v>
      </c>
      <c r="Q36" s="7" t="s">
        <v>31</v>
      </c>
      <c r="R36" s="8" t="s">
        <v>32</v>
      </c>
      <c r="S36" s="6" t="s">
        <v>30</v>
      </c>
      <c r="T36" s="7" t="s">
        <v>31</v>
      </c>
      <c r="U36" s="8" t="s">
        <v>32</v>
      </c>
      <c r="V36" s="6" t="s">
        <v>30</v>
      </c>
      <c r="W36" s="7" t="s">
        <v>31</v>
      </c>
      <c r="X36" s="8" t="s">
        <v>32</v>
      </c>
      <c r="Y36" s="6" t="s">
        <v>30</v>
      </c>
      <c r="Z36" s="7" t="s">
        <v>31</v>
      </c>
      <c r="AA36" s="8" t="s">
        <v>32</v>
      </c>
      <c r="AB36" s="6" t="s">
        <v>30</v>
      </c>
      <c r="AC36" s="7" t="s">
        <v>31</v>
      </c>
      <c r="AD36" s="8" t="s">
        <v>32</v>
      </c>
    </row>
    <row r="37" spans="1:30" s="47" customFormat="1" ht="22.05" customHeight="1" thickBot="1">
      <c r="A37" s="1" t="s">
        <v>66</v>
      </c>
      <c r="B37" s="2">
        <f>SUMIFS('Capacity Measurements'!G:G, 'Capacity Measurements'!A:A,A37,'Capacity Measurements'!C:C, $F37)</f>
        <v>55</v>
      </c>
      <c r="C37" s="2">
        <f>B37/Methodology!B$9</f>
        <v>11</v>
      </c>
      <c r="D37" s="2">
        <f>SUMIFS('Capacity Measurements'!F:F, 'Capacity Measurements'!A:A,A37,'Capacity Measurements'!C:C, $F37)</f>
        <v>0</v>
      </c>
      <c r="E37" s="3">
        <f t="shared" ref="E37" si="91">C37+D37</f>
        <v>11</v>
      </c>
      <c r="F37" s="46" t="str">
        <f>G$33</f>
        <v>Drop Zone/Double Yellow</v>
      </c>
      <c r="G37" s="9">
        <v>0</v>
      </c>
      <c r="H37" s="10">
        <f t="shared" ref="H37" si="92">IF($E37-G37&lt;0, 0, $E37-G37)</f>
        <v>11</v>
      </c>
      <c r="I37" s="11">
        <f t="shared" ref="I37" si="93">(G37/$E37)</f>
        <v>0</v>
      </c>
      <c r="J37" s="9">
        <v>0</v>
      </c>
      <c r="K37" s="10">
        <f t="shared" ref="K37" si="94">IF($E37-J37&lt;0, 0, $E37-J37)</f>
        <v>11</v>
      </c>
      <c r="L37" s="11">
        <f t="shared" ref="L37" si="95">(J37/$E37)</f>
        <v>0</v>
      </c>
      <c r="M37" s="9">
        <v>1</v>
      </c>
      <c r="N37" s="10">
        <f t="shared" ref="N37" si="96">IF($E37-M37&lt;0, 0, $E37-M37)</f>
        <v>10</v>
      </c>
      <c r="O37" s="11">
        <f t="shared" ref="O37" si="97">(M37/$E37)</f>
        <v>9.0909090909090912E-2</v>
      </c>
      <c r="P37" s="9">
        <v>0</v>
      </c>
      <c r="Q37" s="10">
        <f t="shared" ref="Q37" si="98">IF($E37-P37&lt;0, 0, $E37-P37)</f>
        <v>11</v>
      </c>
      <c r="R37" s="11">
        <f t="shared" ref="R37" si="99">(P37/$E37)</f>
        <v>0</v>
      </c>
      <c r="S37" s="9">
        <v>2</v>
      </c>
      <c r="T37" s="10">
        <f t="shared" ref="T37" si="100">IF($E37-S37&lt;0, 0, $E37-S37)</f>
        <v>9</v>
      </c>
      <c r="U37" s="11">
        <f t="shared" ref="U37" si="101">(S37/$E37)</f>
        <v>0.18181818181818182</v>
      </c>
      <c r="V37" s="9">
        <v>0</v>
      </c>
      <c r="W37" s="10">
        <f t="shared" ref="W37" si="102">IF($E37-V37&lt;0, 0, $E37-V37)</f>
        <v>11</v>
      </c>
      <c r="X37" s="11">
        <f t="shared" ref="X37" si="103">(V37/$E37)</f>
        <v>0</v>
      </c>
      <c r="Y37" s="9">
        <v>0</v>
      </c>
      <c r="Z37" s="10">
        <f t="shared" ref="Z37" si="104">IF($E37-Y37&lt;0, 0, $E37-Y37)</f>
        <v>11</v>
      </c>
      <c r="AA37" s="11">
        <f t="shared" ref="AA37" si="105">(Y37/$E37)</f>
        <v>0</v>
      </c>
      <c r="AB37" s="9">
        <v>1</v>
      </c>
      <c r="AC37" s="10">
        <f t="shared" ref="AC37" si="106">IF($E37-AB37&lt;0, 0, $E37-AB37)</f>
        <v>10</v>
      </c>
      <c r="AD37" s="11">
        <f t="shared" ref="AD37" si="107">(AB37/$E37)</f>
        <v>9.0909090909090912E-2</v>
      </c>
    </row>
    <row r="38" spans="1:30" ht="22.05" customHeight="1" thickBot="1">
      <c r="A38" s="4" t="s">
        <v>33</v>
      </c>
      <c r="B38" s="5">
        <f>SUM(B37:B37)</f>
        <v>55</v>
      </c>
      <c r="C38" s="5">
        <f>SUM(C37:C37)</f>
        <v>11</v>
      </c>
      <c r="D38" s="5">
        <f>SUM(D37:D37)</f>
        <v>0</v>
      </c>
      <c r="E38" s="5">
        <f>SUM(E37:E37)</f>
        <v>11</v>
      </c>
      <c r="F38" s="48"/>
      <c r="G38" s="12">
        <f>SUM(G37:G37)</f>
        <v>0</v>
      </c>
      <c r="H38" s="12">
        <f>SUM(H37:H37)</f>
        <v>11</v>
      </c>
      <c r="I38" s="14">
        <f>(G38/$E38)</f>
        <v>0</v>
      </c>
      <c r="J38" s="12">
        <f>SUM(J37:J37)</f>
        <v>0</v>
      </c>
      <c r="K38" s="12">
        <f>SUM(K37:K37)</f>
        <v>11</v>
      </c>
      <c r="L38" s="14">
        <f>(J38/$E38)</f>
        <v>0</v>
      </c>
      <c r="M38" s="12">
        <f>SUM(M37:M37)</f>
        <v>1</v>
      </c>
      <c r="N38" s="13">
        <f>SUM(N37:N37)</f>
        <v>10</v>
      </c>
      <c r="O38" s="14">
        <f>(M38/$E38)</f>
        <v>9.0909090909090912E-2</v>
      </c>
      <c r="P38" s="12">
        <f>SUM(P37:P37)</f>
        <v>0</v>
      </c>
      <c r="Q38" s="13">
        <f>SUM(Q37:Q37)</f>
        <v>11</v>
      </c>
      <c r="R38" s="14">
        <f>(P38/$E38)</f>
        <v>0</v>
      </c>
      <c r="S38" s="12">
        <f>SUM(S37:S37)</f>
        <v>2</v>
      </c>
      <c r="T38" s="13">
        <f>SUM(T37:T37)</f>
        <v>9</v>
      </c>
      <c r="U38" s="14">
        <f>(S38/$E38)</f>
        <v>0.18181818181818182</v>
      </c>
      <c r="V38" s="12">
        <f>SUM(V37:V37)</f>
        <v>0</v>
      </c>
      <c r="W38" s="12">
        <f>SUM(W37:W37)</f>
        <v>11</v>
      </c>
      <c r="X38" s="14">
        <f>(V38/$E38)</f>
        <v>0</v>
      </c>
      <c r="Y38" s="12">
        <f>SUM(Y37:Y37)</f>
        <v>0</v>
      </c>
      <c r="Z38" s="12">
        <f>SUM(Z37:Z37)</f>
        <v>11</v>
      </c>
      <c r="AA38" s="14">
        <f>(Y38/$E38)</f>
        <v>0</v>
      </c>
      <c r="AB38" s="12">
        <f>SUM(AB37:AB37)</f>
        <v>1</v>
      </c>
      <c r="AC38" s="13">
        <f>SUM(AC37:AC37)</f>
        <v>10</v>
      </c>
      <c r="AD38" s="14">
        <f>(AB38/$E38)</f>
        <v>9.0909090909090912E-2</v>
      </c>
    </row>
    <row r="40" spans="1:30" ht="33" customHeight="1" thickBot="1">
      <c r="A40" s="15" t="s">
        <v>34</v>
      </c>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row>
    <row r="41" spans="1:30" ht="22.05" customHeight="1" thickBot="1">
      <c r="A41" s="107" t="s">
        <v>35</v>
      </c>
      <c r="B41" s="108"/>
      <c r="C41" s="107" t="s">
        <v>36</v>
      </c>
      <c r="D41" s="113"/>
      <c r="E41" s="108"/>
      <c r="F41" s="50"/>
      <c r="G41" s="82" t="str">
        <f>Methodology!$B$6</f>
        <v>Wednesday 29th April 2026</v>
      </c>
      <c r="H41" s="83"/>
      <c r="I41" s="83"/>
      <c r="J41" s="83"/>
      <c r="K41" s="83"/>
      <c r="L41" s="83"/>
      <c r="M41" s="83"/>
      <c r="N41" s="83"/>
      <c r="O41" s="83"/>
      <c r="P41" s="83"/>
      <c r="Q41" s="83"/>
      <c r="R41" s="83"/>
      <c r="S41" s="83"/>
      <c r="T41" s="83"/>
      <c r="U41" s="83"/>
      <c r="V41" s="82" t="s">
        <v>49</v>
      </c>
      <c r="W41" s="83"/>
      <c r="X41" s="83"/>
      <c r="Y41" s="83"/>
      <c r="Z41" s="83"/>
      <c r="AA41" s="83"/>
      <c r="AB41" s="83"/>
      <c r="AC41" s="83"/>
      <c r="AD41" s="83"/>
    </row>
    <row r="42" spans="1:30" ht="22.05" customHeight="1" thickBot="1">
      <c r="A42" s="109"/>
      <c r="B42" s="110"/>
      <c r="C42" s="109"/>
      <c r="D42" s="114"/>
      <c r="E42" s="110"/>
      <c r="F42" s="50"/>
      <c r="G42" s="84">
        <v>0.33333333333333331</v>
      </c>
      <c r="H42" s="85"/>
      <c r="I42" s="86"/>
      <c r="J42" s="84">
        <v>0.45833333333333331</v>
      </c>
      <c r="K42" s="85"/>
      <c r="L42" s="86"/>
      <c r="M42" s="84">
        <v>0.58333333333333337</v>
      </c>
      <c r="N42" s="85"/>
      <c r="O42" s="86"/>
      <c r="P42" s="84">
        <v>0.72916666666666663</v>
      </c>
      <c r="Q42" s="85"/>
      <c r="R42" s="86"/>
      <c r="S42" s="84">
        <v>0.83333333333333337</v>
      </c>
      <c r="T42" s="85"/>
      <c r="U42" s="86"/>
      <c r="V42" s="84">
        <v>0.45833333333333331</v>
      </c>
      <c r="W42" s="85"/>
      <c r="X42" s="86"/>
      <c r="Y42" s="84">
        <v>0.625</v>
      </c>
      <c r="Z42" s="85"/>
      <c r="AA42" s="86"/>
      <c r="AB42" s="84">
        <v>0.83333333333333337</v>
      </c>
      <c r="AC42" s="85"/>
      <c r="AD42" s="86"/>
    </row>
    <row r="43" spans="1:30" ht="24" customHeight="1" thickBot="1">
      <c r="A43" s="111"/>
      <c r="B43" s="112"/>
      <c r="C43" s="111"/>
      <c r="D43" s="115"/>
      <c r="E43" s="112"/>
      <c r="F43" s="50"/>
      <c r="G43" s="74" t="s">
        <v>30</v>
      </c>
      <c r="H43" s="75"/>
      <c r="I43" s="76"/>
      <c r="J43" s="74" t="s">
        <v>30</v>
      </c>
      <c r="K43" s="75"/>
      <c r="L43" s="76"/>
      <c r="M43" s="74" t="s">
        <v>30</v>
      </c>
      <c r="N43" s="75"/>
      <c r="O43" s="76"/>
      <c r="P43" s="74" t="s">
        <v>30</v>
      </c>
      <c r="Q43" s="75"/>
      <c r="R43" s="76"/>
      <c r="S43" s="74" t="s">
        <v>30</v>
      </c>
      <c r="T43" s="75"/>
      <c r="U43" s="76"/>
      <c r="V43" s="74" t="s">
        <v>30</v>
      </c>
      <c r="W43" s="75"/>
      <c r="X43" s="76"/>
      <c r="Y43" s="74" t="s">
        <v>30</v>
      </c>
      <c r="Z43" s="75"/>
      <c r="AA43" s="76"/>
      <c r="AB43" s="74" t="s">
        <v>30</v>
      </c>
      <c r="AC43" s="75"/>
      <c r="AD43" s="76"/>
    </row>
    <row r="44" spans="1:30" s="47" customFormat="1" ht="22.05" customHeight="1" thickBot="1">
      <c r="A44" s="116"/>
      <c r="B44" s="117"/>
      <c r="C44" s="118" t="s">
        <v>1</v>
      </c>
      <c r="D44" s="119"/>
      <c r="E44" s="120"/>
      <c r="F44" s="51"/>
      <c r="G44" s="121">
        <v>0</v>
      </c>
      <c r="H44" s="122"/>
      <c r="I44" s="123"/>
      <c r="J44" s="121">
        <v>0</v>
      </c>
      <c r="K44" s="122"/>
      <c r="L44" s="123"/>
      <c r="M44" s="121">
        <v>0</v>
      </c>
      <c r="N44" s="122"/>
      <c r="O44" s="123"/>
      <c r="P44" s="121">
        <v>0</v>
      </c>
      <c r="Q44" s="122"/>
      <c r="R44" s="123"/>
      <c r="S44" s="121">
        <v>0</v>
      </c>
      <c r="T44" s="122"/>
      <c r="U44" s="123"/>
      <c r="V44" s="121">
        <v>0</v>
      </c>
      <c r="W44" s="122"/>
      <c r="X44" s="123"/>
      <c r="Y44" s="121">
        <v>0</v>
      </c>
      <c r="Z44" s="122"/>
      <c r="AA44" s="123"/>
      <c r="AB44" s="121">
        <v>0</v>
      </c>
      <c r="AC44" s="122"/>
      <c r="AD44" s="123"/>
    </row>
    <row r="45" spans="1:30" ht="22.05" customHeight="1" thickBot="1">
      <c r="A45" s="104" t="s">
        <v>33</v>
      </c>
      <c r="B45" s="105"/>
      <c r="C45" s="105"/>
      <c r="D45" s="105"/>
      <c r="E45" s="106"/>
      <c r="F45" s="52"/>
      <c r="G45" s="77">
        <v>0</v>
      </c>
      <c r="H45" s="78"/>
      <c r="I45" s="79"/>
      <c r="J45" s="77">
        <v>0</v>
      </c>
      <c r="K45" s="78"/>
      <c r="L45" s="79"/>
      <c r="M45" s="77">
        <v>0</v>
      </c>
      <c r="N45" s="78"/>
      <c r="O45" s="79"/>
      <c r="P45" s="77">
        <v>0</v>
      </c>
      <c r="Q45" s="78"/>
      <c r="R45" s="79"/>
      <c r="S45" s="77">
        <v>0</v>
      </c>
      <c r="T45" s="78"/>
      <c r="U45" s="79"/>
      <c r="V45" s="77">
        <v>0</v>
      </c>
      <c r="W45" s="78"/>
      <c r="X45" s="79"/>
      <c r="Y45" s="77">
        <v>0</v>
      </c>
      <c r="Z45" s="78"/>
      <c r="AA45" s="79"/>
      <c r="AB45" s="77">
        <v>0</v>
      </c>
      <c r="AC45" s="78"/>
      <c r="AD45" s="79"/>
    </row>
    <row r="49" spans="1:28">
      <c r="A49" s="18" t="s">
        <v>1</v>
      </c>
      <c r="V49" s="49" t="s">
        <v>1</v>
      </c>
      <c r="W49" s="49" t="s">
        <v>1</v>
      </c>
      <c r="Y49" s="18" t="s">
        <v>1</v>
      </c>
      <c r="AB49" s="18" t="s">
        <v>1</v>
      </c>
    </row>
    <row r="50" spans="1:28">
      <c r="A50" s="18" t="s">
        <v>1</v>
      </c>
      <c r="V50" s="49" t="s">
        <v>1</v>
      </c>
      <c r="Y50" s="18" t="s">
        <v>1</v>
      </c>
      <c r="AB50" s="18" t="s">
        <v>1</v>
      </c>
    </row>
  </sheetData>
  <mergeCells count="131">
    <mergeCell ref="P44:R44"/>
    <mergeCell ref="S44:U44"/>
    <mergeCell ref="V44:X44"/>
    <mergeCell ref="Y44:AA44"/>
    <mergeCell ref="AB44:AD44"/>
    <mergeCell ref="A45:E45"/>
    <mergeCell ref="G45:I45"/>
    <mergeCell ref="J45:L45"/>
    <mergeCell ref="M45:O45"/>
    <mergeCell ref="P45:R45"/>
    <mergeCell ref="S45:U45"/>
    <mergeCell ref="A41:B43"/>
    <mergeCell ref="C41:E43"/>
    <mergeCell ref="G41:U41"/>
    <mergeCell ref="G42:I42"/>
    <mergeCell ref="J42:L42"/>
    <mergeCell ref="M42:O42"/>
    <mergeCell ref="P42:R42"/>
    <mergeCell ref="G43:I43"/>
    <mergeCell ref="J43:L43"/>
    <mergeCell ref="M43:O43"/>
    <mergeCell ref="P43:R43"/>
    <mergeCell ref="S43:U43"/>
    <mergeCell ref="S42:U42"/>
    <mergeCell ref="A44:B44"/>
    <mergeCell ref="C44:E44"/>
    <mergeCell ref="G44:I44"/>
    <mergeCell ref="J44:L44"/>
    <mergeCell ref="M44:O44"/>
    <mergeCell ref="A33:D33"/>
    <mergeCell ref="G33:U33"/>
    <mergeCell ref="A34:A36"/>
    <mergeCell ref="B34:B36"/>
    <mergeCell ref="C34:C36"/>
    <mergeCell ref="D34:D36"/>
    <mergeCell ref="E34:E36"/>
    <mergeCell ref="G34:U34"/>
    <mergeCell ref="G35:I35"/>
    <mergeCell ref="J35:L35"/>
    <mergeCell ref="M35:O35"/>
    <mergeCell ref="P35:R35"/>
    <mergeCell ref="S35:U35"/>
    <mergeCell ref="A26:D26"/>
    <mergeCell ref="G26:U26"/>
    <mergeCell ref="M21:O21"/>
    <mergeCell ref="P21:R21"/>
    <mergeCell ref="S21:U21"/>
    <mergeCell ref="S28:U28"/>
    <mergeCell ref="A27:A29"/>
    <mergeCell ref="B27:B29"/>
    <mergeCell ref="C27:C29"/>
    <mergeCell ref="D27:D29"/>
    <mergeCell ref="E27:E29"/>
    <mergeCell ref="G27:U27"/>
    <mergeCell ref="G28:I28"/>
    <mergeCell ref="J28:L28"/>
    <mergeCell ref="M28:O28"/>
    <mergeCell ref="P28:R28"/>
    <mergeCell ref="A19:D19"/>
    <mergeCell ref="G19:U19"/>
    <mergeCell ref="A20:A22"/>
    <mergeCell ref="B20:B22"/>
    <mergeCell ref="C20:C22"/>
    <mergeCell ref="D20:D22"/>
    <mergeCell ref="E20:E22"/>
    <mergeCell ref="G20:U20"/>
    <mergeCell ref="G21:I21"/>
    <mergeCell ref="J21:L21"/>
    <mergeCell ref="A12:D12"/>
    <mergeCell ref="G12:U12"/>
    <mergeCell ref="A13:A15"/>
    <mergeCell ref="B13:B15"/>
    <mergeCell ref="C13:C15"/>
    <mergeCell ref="D13:D15"/>
    <mergeCell ref="E13:E15"/>
    <mergeCell ref="G13:U13"/>
    <mergeCell ref="G14:I14"/>
    <mergeCell ref="J14:L14"/>
    <mergeCell ref="M14:O14"/>
    <mergeCell ref="P14:R14"/>
    <mergeCell ref="S14:U14"/>
    <mergeCell ref="A1:U1"/>
    <mergeCell ref="A2:I2"/>
    <mergeCell ref="A3:D3"/>
    <mergeCell ref="G3:U3"/>
    <mergeCell ref="A4:A6"/>
    <mergeCell ref="B4:B6"/>
    <mergeCell ref="C4:C6"/>
    <mergeCell ref="D4:D6"/>
    <mergeCell ref="E4:E6"/>
    <mergeCell ref="G4:U4"/>
    <mergeCell ref="G5:I5"/>
    <mergeCell ref="J5:L5"/>
    <mergeCell ref="M5:O5"/>
    <mergeCell ref="P5:R5"/>
    <mergeCell ref="S5:U5"/>
    <mergeCell ref="V3:AD3"/>
    <mergeCell ref="V4:AD4"/>
    <mergeCell ref="V5:X5"/>
    <mergeCell ref="Y5:AA5"/>
    <mergeCell ref="AB5:AD5"/>
    <mergeCell ref="V12:AD12"/>
    <mergeCell ref="V13:AD13"/>
    <mergeCell ref="V14:X14"/>
    <mergeCell ref="Y14:AA14"/>
    <mergeCell ref="AB14:AD14"/>
    <mergeCell ref="V19:AD19"/>
    <mergeCell ref="V20:AD20"/>
    <mergeCell ref="V21:X21"/>
    <mergeCell ref="Y21:AA21"/>
    <mergeCell ref="AB21:AD21"/>
    <mergeCell ref="V26:AD26"/>
    <mergeCell ref="V27:AD27"/>
    <mergeCell ref="V28:X28"/>
    <mergeCell ref="Y28:AA28"/>
    <mergeCell ref="AB28:AD28"/>
    <mergeCell ref="V43:X43"/>
    <mergeCell ref="Y43:AA43"/>
    <mergeCell ref="AB43:AD43"/>
    <mergeCell ref="V45:X45"/>
    <mergeCell ref="Y45:AA45"/>
    <mergeCell ref="AB45:AD45"/>
    <mergeCell ref="V33:AD33"/>
    <mergeCell ref="V34:AD34"/>
    <mergeCell ref="V35:X35"/>
    <mergeCell ref="Y35:AA35"/>
    <mergeCell ref="AB35:AD35"/>
    <mergeCell ref="V41:AD41"/>
    <mergeCell ref="V42:X42"/>
    <mergeCell ref="Y42:AA42"/>
    <mergeCell ref="AB42:AD42"/>
  </mergeCells>
  <pageMargins left="0.25" right="0.25" top="0.75" bottom="0.75" header="0.3" footer="0.3"/>
  <pageSetup paperSize="9" scale="50" fitToHeight="0"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94"/>
  <sheetViews>
    <sheetView tabSelected="1" workbookViewId="0">
      <selection sqref="A1:H1"/>
    </sheetView>
  </sheetViews>
  <sheetFormatPr defaultColWidth="10.796875" defaultRowHeight="15.6"/>
  <cols>
    <col min="1" max="1" width="22" style="40" customWidth="1"/>
    <col min="2" max="2" width="12" style="40" customWidth="1"/>
    <col min="3" max="3" width="72.69921875" style="40" customWidth="1"/>
    <col min="4" max="4" width="8.19921875" style="40" customWidth="1"/>
    <col min="5" max="5" width="12.796875" style="40" customWidth="1"/>
    <col min="6" max="6" width="14.296875" style="40" customWidth="1"/>
    <col min="7" max="7" width="14.5" style="40" customWidth="1"/>
    <col min="8" max="8" width="8.69921875" style="32" customWidth="1"/>
    <col min="9" max="9" width="2.19921875" style="18" customWidth="1"/>
    <col min="10" max="10" width="23.19921875" style="18" customWidth="1"/>
    <col min="11" max="11" width="19.19921875" style="32" customWidth="1"/>
    <col min="12" max="12" width="46.296875" style="18" customWidth="1"/>
    <col min="13" max="13" width="29.5" style="18" customWidth="1"/>
    <col min="14" max="16384" width="10.796875" style="18"/>
  </cols>
  <sheetData>
    <row r="1" spans="1:12" ht="34.049999999999997" customHeight="1">
      <c r="A1" s="95" t="s">
        <v>37</v>
      </c>
      <c r="B1" s="95"/>
      <c r="C1" s="95"/>
      <c r="D1" s="95"/>
      <c r="E1" s="95"/>
      <c r="F1" s="95"/>
      <c r="G1" s="95"/>
      <c r="H1" s="95"/>
    </row>
    <row r="2" spans="1:12" ht="25.95" customHeight="1" thickBot="1">
      <c r="A2" s="124" t="s">
        <v>38</v>
      </c>
      <c r="B2" s="124"/>
      <c r="C2" s="124"/>
      <c r="D2" s="124"/>
      <c r="E2" s="124"/>
      <c r="F2" s="124"/>
      <c r="G2" s="124"/>
      <c r="H2" s="124"/>
    </row>
    <row r="3" spans="1:12" ht="75" customHeight="1" thickBot="1">
      <c r="A3" s="24" t="s">
        <v>25</v>
      </c>
      <c r="B3" s="24" t="s">
        <v>39</v>
      </c>
      <c r="C3" s="24" t="s">
        <v>40</v>
      </c>
      <c r="D3" s="24" t="s">
        <v>41</v>
      </c>
      <c r="E3" s="24" t="s">
        <v>42</v>
      </c>
      <c r="F3" s="24" t="s">
        <v>43</v>
      </c>
      <c r="G3" s="24" t="s">
        <v>44</v>
      </c>
      <c r="H3" s="24" t="s">
        <v>29</v>
      </c>
      <c r="J3" s="33" t="s">
        <v>45</v>
      </c>
      <c r="K3" s="33" t="s">
        <v>46</v>
      </c>
      <c r="L3" s="33" t="s">
        <v>47</v>
      </c>
    </row>
    <row r="4" spans="1:12" s="34" customFormat="1" ht="28.95" customHeight="1" thickBot="1">
      <c r="A4" s="69" t="s">
        <v>54</v>
      </c>
      <c r="B4" s="69" t="s">
        <v>55</v>
      </c>
      <c r="C4" s="69" t="s">
        <v>56</v>
      </c>
      <c r="D4" s="69">
        <v>56.1</v>
      </c>
      <c r="E4" s="25"/>
      <c r="F4" s="25"/>
      <c r="G4" s="26">
        <f>IF(E4="",FLOOR(D4,Methodology!B$9),"")</f>
        <v>55</v>
      </c>
      <c r="H4" s="26">
        <f>IF(G4&lt;&gt;"",(G4/Methodology!B$9),(F4))</f>
        <v>11</v>
      </c>
      <c r="J4" s="35" t="str">
        <f t="array" ref="J4">IFERROR(INDEX($A$4:$A$39094, MATCH(0,COUNTIF($J$3:J3, $A$4:$A$39094), 0)),"")</f>
        <v>Wellington Road</v>
      </c>
      <c r="K4" s="36"/>
      <c r="L4" s="37" t="str">
        <f t="array" ref="L4">IFERROR(INDEX($C$4:$C$39094, MATCH(0,COUNTIF($L$3:L3, $C$4:$C$3094), 0)),"")</f>
        <v>Double Yellow Lines</v>
      </c>
    </row>
    <row r="5" spans="1:12" s="34" customFormat="1" ht="28.95" customHeight="1" thickBot="1">
      <c r="A5" s="69" t="s">
        <v>54</v>
      </c>
      <c r="B5" s="69" t="s">
        <v>57</v>
      </c>
      <c r="C5" s="69" t="s">
        <v>56</v>
      </c>
      <c r="D5" s="69">
        <v>90.8</v>
      </c>
      <c r="E5" s="25"/>
      <c r="F5" s="25"/>
      <c r="G5" s="26">
        <f>IF(E5="",FLOOR(D5,Methodology!B$9),"")</f>
        <v>90</v>
      </c>
      <c r="H5" s="26">
        <f>IF(G5&lt;&gt;"",(G5/Methodology!B$9),(F5))</f>
        <v>18</v>
      </c>
      <c r="J5" s="35" t="str">
        <f t="array" ref="J5">IFERROR(INDEX($A$4:$A$39094, MATCH(0,COUNTIF($J$3:J4, $A$4:$A$39094), 0)),"")</f>
        <v>Albert Road</v>
      </c>
      <c r="K5" s="36" t="s">
        <v>1</v>
      </c>
      <c r="L5" s="37" t="str">
        <f t="array" ref="L5">IFERROR(INDEX($C$4:$C$39094, MATCH(0,COUNTIF($L$3:L4, $C$4:$C$3094), 0)),"")</f>
        <v>Too Narrow to Park</v>
      </c>
    </row>
    <row r="6" spans="1:12" s="34" customFormat="1" ht="28.95" customHeight="1" thickBot="1">
      <c r="A6" s="69" t="s">
        <v>63</v>
      </c>
      <c r="B6" s="69" t="s">
        <v>58</v>
      </c>
      <c r="C6" s="69" t="s">
        <v>56</v>
      </c>
      <c r="D6" s="69">
        <v>9.1999999999999993</v>
      </c>
      <c r="E6" s="25"/>
      <c r="F6" s="25"/>
      <c r="G6" s="26">
        <f>IF(E6="",FLOOR(D6,Methodology!B$9),"")</f>
        <v>5</v>
      </c>
      <c r="H6" s="26">
        <f>IF(G6&lt;&gt;"",(G6/Methodology!B$9),(F6))</f>
        <v>1</v>
      </c>
      <c r="J6" s="35" t="str">
        <f t="array" ref="J6">IFERROR(INDEX($A$4:$A$39094, MATCH(0,COUNTIF($J$3:J5, $A$4:$A$39094), 0)),"")</f>
        <v>Station Road</v>
      </c>
      <c r="K6" s="36" t="s">
        <v>1</v>
      </c>
      <c r="L6" s="37" t="str">
        <f t="array" ref="L6">IFERROR(INDEX($C$4:$C$39094, MATCH(0,COUNTIF($L$3:L5, $C$4:$C$3094), 0)),"")</f>
        <v>Crossover</v>
      </c>
    </row>
    <row r="7" spans="1:12" s="34" customFormat="1" ht="28.95" customHeight="1" thickBot="1">
      <c r="A7" s="69" t="s">
        <v>63</v>
      </c>
      <c r="B7" s="69" t="s">
        <v>58</v>
      </c>
      <c r="C7" s="69" t="s">
        <v>59</v>
      </c>
      <c r="D7" s="69">
        <v>17.7</v>
      </c>
      <c r="E7" s="25"/>
      <c r="F7" s="25"/>
      <c r="G7" s="26">
        <f>IF(E7="",FLOOR(D7,Methodology!B$9),"")</f>
        <v>15</v>
      </c>
      <c r="H7" s="26">
        <f>IF(G7&lt;&gt;"",(G7/Methodology!B$9),(F7))</f>
        <v>3</v>
      </c>
      <c r="J7" s="35" t="str">
        <f t="array" ref="J7">IFERROR(INDEX($A$4:$A$39094, MATCH(0,COUNTIF($J$3:J6, $A$4:$A$39094), 0)),"")</f>
        <v>Station Approach</v>
      </c>
      <c r="K7" s="36">
        <v>1</v>
      </c>
      <c r="L7" s="37" t="str">
        <f t="array" ref="L7">IFERROR(INDEX($C$4:$C$39094, MATCH(0,COUNTIF($L$3:L6, $C$4:$C$3094), 0)),"")</f>
        <v>Unrestricted</v>
      </c>
    </row>
    <row r="8" spans="1:12" s="34" customFormat="1" ht="28.95" customHeight="1" thickBot="1">
      <c r="A8" s="69" t="s">
        <v>63</v>
      </c>
      <c r="B8" s="69" t="s">
        <v>58</v>
      </c>
      <c r="C8" s="69" t="s">
        <v>60</v>
      </c>
      <c r="D8" s="69">
        <v>10.9</v>
      </c>
      <c r="E8" s="25"/>
      <c r="F8" s="25"/>
      <c r="G8" s="26">
        <f>IF(E8="",FLOOR(D8,Methodology!B$9),"")</f>
        <v>10</v>
      </c>
      <c r="H8" s="26">
        <f>IF(G8&lt;&gt;"",(G8/Methodology!B$9),(F8))</f>
        <v>2</v>
      </c>
      <c r="J8" s="35" t="str">
        <f t="array" ref="J8">IFERROR(INDEX($A$4:$A$39094, MATCH(0,COUNTIF($J$3:J7, $A$4:$A$39094), 0)),"")</f>
        <v>Barkham Road</v>
      </c>
      <c r="K8" s="36" t="s">
        <v>1</v>
      </c>
      <c r="L8" s="37" t="str">
        <f t="array" ref="L8">IFERROR(INDEX($C$4:$C$39094, MATCH(0,COUNTIF($L$3:L7, $C$4:$C$3094), 0)),"")</f>
        <v>Junction</v>
      </c>
    </row>
    <row r="9" spans="1:12" s="34" customFormat="1" ht="28.95" customHeight="1" thickBot="1">
      <c r="A9" s="69" t="s">
        <v>63</v>
      </c>
      <c r="B9" s="69" t="s">
        <v>58</v>
      </c>
      <c r="C9" s="69" t="s">
        <v>59</v>
      </c>
      <c r="D9" s="69">
        <v>6.6</v>
      </c>
      <c r="E9" s="25"/>
      <c r="F9" s="25"/>
      <c r="G9" s="26">
        <f>IF(E9="",FLOOR(D9,Methodology!B$9),"")</f>
        <v>5</v>
      </c>
      <c r="H9" s="26">
        <f>IF(G9&lt;&gt;"",(G9/Methodology!B$9),(F9))</f>
        <v>1</v>
      </c>
      <c r="J9" s="35" t="str">
        <f t="array" ref="J9">IFERROR(INDEX($A$4:$A$39094, MATCH(0,COUNTIF($J$3:J8, $A$4:$A$39094), 0)),"")</f>
        <v>Oxford Road</v>
      </c>
      <c r="K9" s="36" t="s">
        <v>1</v>
      </c>
      <c r="L9" s="37" t="str">
        <f t="array" ref="L9">IFERROR(INDEX($C$4:$C$39094, MATCH(0,COUNTIF($L$3:L8, $C$4:$C$3094), 0)),"")</f>
        <v>Access (Car Park)</v>
      </c>
    </row>
    <row r="10" spans="1:12" s="34" customFormat="1" ht="28.95" customHeight="1" thickBot="1">
      <c r="A10" s="69" t="s">
        <v>63</v>
      </c>
      <c r="B10" s="69" t="s">
        <v>58</v>
      </c>
      <c r="C10" s="69" t="s">
        <v>60</v>
      </c>
      <c r="D10" s="69">
        <v>11.1</v>
      </c>
      <c r="E10" s="25"/>
      <c r="F10" s="25"/>
      <c r="G10" s="26">
        <f>IF(E10="",FLOOR(D10,Methodology!B$9),"")</f>
        <v>10</v>
      </c>
      <c r="H10" s="26">
        <f>IF(G10&lt;&gt;"",(G10/Methodology!B$9),(F10))</f>
        <v>2</v>
      </c>
      <c r="J10" s="35" t="str">
        <f t="array" ref="J10">IFERROR(INDEX($A$4:$A$39094, MATCH(0,COUNTIF($J$3:J9, $A$4:$A$39094), 0)),"")</f>
        <v>Outfield Crescent</v>
      </c>
      <c r="K10" s="36" t="s">
        <v>1</v>
      </c>
      <c r="L10" s="37" t="str">
        <f t="array" ref="L10">IFERROR(INDEX($C$4:$C$39094, MATCH(0,COUNTIF($L$3:L9, $C$4:$C$3094), 0)),"")</f>
        <v>White Zig Zag Lines</v>
      </c>
    </row>
    <row r="11" spans="1:12" s="34" customFormat="1" ht="28.95" customHeight="1" thickBot="1">
      <c r="A11" s="69" t="s">
        <v>63</v>
      </c>
      <c r="B11" s="69" t="s">
        <v>58</v>
      </c>
      <c r="C11" s="69" t="s">
        <v>59</v>
      </c>
      <c r="D11" s="69">
        <v>8.1</v>
      </c>
      <c r="E11" s="25"/>
      <c r="F11" s="25"/>
      <c r="G11" s="26">
        <f>IF(E11="",FLOOR(D11,Methodology!B$9),"")</f>
        <v>5</v>
      </c>
      <c r="H11" s="26">
        <f>IF(G11&lt;&gt;"",(G11/Methodology!B$9),(F11))</f>
        <v>1</v>
      </c>
      <c r="J11" s="35" t="str">
        <f t="array" ref="J11">IFERROR(INDEX($A$4:$A$39094, MATCH(0,COUNTIF($J$3:J10, $A$4:$A$39094), 0)),"")</f>
        <v>Park Road</v>
      </c>
      <c r="K11" s="36" t="s">
        <v>1</v>
      </c>
      <c r="L11" s="37" t="str">
        <f t="array" ref="L11">IFERROR(INDEX($C$4:$C$39094, MATCH(0,COUNTIF($L$3:L10, $C$4:$C$3094), 0)),"")</f>
        <v>Car Park Entrance</v>
      </c>
    </row>
    <row r="12" spans="1:12" s="34" customFormat="1" ht="28.95" customHeight="1" thickBot="1">
      <c r="A12" s="69" t="s">
        <v>63</v>
      </c>
      <c r="B12" s="69" t="s">
        <v>58</v>
      </c>
      <c r="C12" s="69" t="s">
        <v>60</v>
      </c>
      <c r="D12" s="69">
        <v>8.6</v>
      </c>
      <c r="E12" s="25"/>
      <c r="F12" s="25"/>
      <c r="G12" s="26">
        <f>IF(E12="",FLOOR(D12,Methodology!B$9),"")</f>
        <v>5</v>
      </c>
      <c r="H12" s="26">
        <f>IF(G12&lt;&gt;"",(G12/Methodology!B$9),(F12))</f>
        <v>1</v>
      </c>
      <c r="J12" s="35" t="str">
        <f t="array" ref="J12">IFERROR(INDEX($A$4:$A$39094, MATCH(0,COUNTIF($J$3:J11, $A$4:$A$39094), 0)),"")</f>
        <v>Park Avenue</v>
      </c>
      <c r="K12" s="36">
        <v>5</v>
      </c>
      <c r="L12" s="37" t="str">
        <f t="array" ref="L12">IFERROR(INDEX($C$4:$C$39094, MATCH(0,COUNTIF($L$3:L11, $C$4:$C$3094), 0)),"")</f>
        <v>Drop Zone/Double Yellow</v>
      </c>
    </row>
    <row r="13" spans="1:12" s="34" customFormat="1" ht="28.95" customHeight="1" thickBot="1">
      <c r="A13" s="69" t="s">
        <v>63</v>
      </c>
      <c r="B13" s="69" t="s">
        <v>58</v>
      </c>
      <c r="C13" s="69" t="s">
        <v>59</v>
      </c>
      <c r="D13" s="69">
        <v>9.8000000000000007</v>
      </c>
      <c r="E13" s="25"/>
      <c r="F13" s="25"/>
      <c r="G13" s="26">
        <f>IF(E13="",FLOOR(D13,Methodology!B$9),"")</f>
        <v>5</v>
      </c>
      <c r="H13" s="26">
        <f>IF(G13&lt;&gt;"",(G13/Methodology!B$9),(F13))</f>
        <v>1</v>
      </c>
      <c r="J13" s="35">
        <f t="array" ref="J13">IFERROR(INDEX($A$4:$A$39094, MATCH(0,COUNTIF($J$3:J12, $A$4:$A$39094), 0)),"")</f>
        <v>0</v>
      </c>
      <c r="K13" s="36" t="s">
        <v>1</v>
      </c>
      <c r="L13" s="37" t="str">
        <f t="array" ref="L13">IFERROR(INDEX($C$4:$C$39094, MATCH(0,COUNTIF($L$3:L12, $C$4:$C$3094), 0)),"")</f>
        <v>Level Crossing</v>
      </c>
    </row>
    <row r="14" spans="1:12" s="34" customFormat="1" ht="28.95" customHeight="1" thickBot="1">
      <c r="A14" s="69" t="s">
        <v>63</v>
      </c>
      <c r="B14" s="69" t="s">
        <v>58</v>
      </c>
      <c r="C14" s="69" t="s">
        <v>60</v>
      </c>
      <c r="D14" s="69">
        <v>7.6</v>
      </c>
      <c r="E14" s="25"/>
      <c r="F14" s="25"/>
      <c r="G14" s="26">
        <f>IF(E14="",FLOOR(D14,Methodology!B$9),"")</f>
        <v>5</v>
      </c>
      <c r="H14" s="26">
        <f>IF(G14&lt;&gt;"",(G14/Methodology!B$9),(F14))</f>
        <v>1</v>
      </c>
      <c r="J14" s="38" t="str">
        <f t="array" ref="J14">IFERROR(INDEX($A$4:$A$39094, MATCH(0,COUNTIF($J$3:J13, $A$4:$A$39094), 0)),"")</f>
        <v/>
      </c>
      <c r="K14" s="36">
        <v>2</v>
      </c>
      <c r="L14" s="37" t="str">
        <f t="array" ref="L14">IFERROR(INDEX($C$4:$C$39094, MATCH(0,COUNTIF($L$3:L13, $C$4:$C$3094), 0)),"")</f>
        <v>Parking - Mon-Sat 8am-6pm Resident Permit Holders Only or Waiting Limited to 2 Hours - Return Prohibited for 1 Hour</v>
      </c>
    </row>
    <row r="15" spans="1:12" s="34" customFormat="1" ht="28.95" customHeight="1" thickBot="1">
      <c r="A15" s="69" t="s">
        <v>63</v>
      </c>
      <c r="B15" s="69" t="s">
        <v>58</v>
      </c>
      <c r="C15" s="69" t="s">
        <v>59</v>
      </c>
      <c r="D15" s="69">
        <v>6.2</v>
      </c>
      <c r="E15" s="25"/>
      <c r="F15" s="25"/>
      <c r="G15" s="26">
        <f>IF(E15="",FLOOR(D15,Methodology!B$9),"")</f>
        <v>5</v>
      </c>
      <c r="H15" s="26">
        <f>IF(G15&lt;&gt;"",(G15/Methodology!B$9),(F15))</f>
        <v>1</v>
      </c>
      <c r="J15" s="38" t="str">
        <f t="array" ref="J15">IFERROR(INDEX($A$4:$A$39094, MATCH(0,COUNTIF($J$3:J14, $A$4:$A$39094), 0)),"")</f>
        <v/>
      </c>
      <c r="K15" s="36">
        <v>3</v>
      </c>
      <c r="L15" s="37" t="str">
        <f t="array" ref="L15">IFERROR(INDEX($C$4:$C$39094, MATCH(0,COUNTIF($L$3:L14, $C$4:$C$3094), 0)),"")</f>
        <v>Parking - Mon-Sat 8am-6pm -- 30 minutes No return within 30 minutes</v>
      </c>
    </row>
    <row r="16" spans="1:12" s="34" customFormat="1" ht="28.95" customHeight="1" thickBot="1">
      <c r="A16" s="69" t="s">
        <v>63</v>
      </c>
      <c r="B16" s="69" t="s">
        <v>61</v>
      </c>
      <c r="C16" s="69" t="s">
        <v>60</v>
      </c>
      <c r="D16" s="69">
        <v>8.9</v>
      </c>
      <c r="E16" s="25"/>
      <c r="F16" s="25"/>
      <c r="G16" s="26">
        <f>IF(E16="",FLOOR(D16,Methodology!B$9),"")</f>
        <v>5</v>
      </c>
      <c r="H16" s="26">
        <f>IF(G16&lt;&gt;"",(G16/Methodology!B$9),(F16))</f>
        <v>1</v>
      </c>
      <c r="J16" s="38" t="str">
        <f t="array" ref="J16">IFERROR(INDEX($A$4:$A$39094, MATCH(0,COUNTIF($J$3:J15, $A$4:$A$39094), 0)),"")</f>
        <v/>
      </c>
      <c r="K16" s="36">
        <v>4</v>
      </c>
      <c r="L16" s="37" t="str">
        <f t="array" ref="L16">IFERROR(INDEX($C$4:$C$39094, MATCH(0,COUNTIF($L$3:L15, $C$4:$C$3094), 0)),"")</f>
        <v>Parking - 6am - 10pm - 2 Hours - No Return within 1 Hour</v>
      </c>
    </row>
    <row r="17" spans="1:12" s="34" customFormat="1" ht="28.95" customHeight="1" thickBot="1">
      <c r="A17" s="69" t="s">
        <v>63</v>
      </c>
      <c r="B17" s="69" t="s">
        <v>61</v>
      </c>
      <c r="C17" s="69" t="s">
        <v>59</v>
      </c>
      <c r="D17" s="69">
        <v>10.9</v>
      </c>
      <c r="E17" s="25"/>
      <c r="F17" s="25"/>
      <c r="G17" s="26">
        <f>IF(E17="",FLOOR(D17,Methodology!B$9),"")</f>
        <v>10</v>
      </c>
      <c r="H17" s="26">
        <f>IF(G17&lt;&gt;"",(G17/Methodology!B$9),(F17))</f>
        <v>2</v>
      </c>
      <c r="I17" s="39"/>
      <c r="J17" s="38" t="str">
        <f t="array" ref="J17">IFERROR(INDEX($A$4:$A$39094, MATCH(0,COUNTIF($J$3:J16, $A$4:$A$39094), 0)),"")</f>
        <v/>
      </c>
      <c r="K17" s="36"/>
      <c r="L17" s="37" t="str">
        <f t="array" ref="L17">IFERROR(INDEX($C$4:$C$39094, MATCH(0,COUNTIF($L$3:L16, $C$4:$C$3094), 0)),"")</f>
        <v xml:space="preserve">Access  </v>
      </c>
    </row>
    <row r="18" spans="1:12" s="34" customFormat="1" ht="28.95" customHeight="1" thickBot="1">
      <c r="A18" s="69" t="s">
        <v>63</v>
      </c>
      <c r="B18" s="69" t="s">
        <v>61</v>
      </c>
      <c r="C18" s="69" t="s">
        <v>60</v>
      </c>
      <c r="D18" s="69">
        <v>39</v>
      </c>
      <c r="E18" s="25"/>
      <c r="F18" s="25"/>
      <c r="G18" s="26">
        <f>IF(E18="",FLOOR(D18,Methodology!B$9),"")</f>
        <v>35</v>
      </c>
      <c r="H18" s="26">
        <f>IF(G18&lt;&gt;"",(G18/Methodology!B$9),(F18))</f>
        <v>7</v>
      </c>
      <c r="I18" s="39"/>
      <c r="J18" s="38" t="str">
        <f t="array" ref="J18">IFERROR(INDEX($A$4:$A$39094, MATCH(0,COUNTIF($J$3:J17, $A$4:$A$39094), 0)),"")</f>
        <v/>
      </c>
      <c r="K18" s="36"/>
      <c r="L18" s="37">
        <f t="array" ref="L18">IFERROR(INDEX($C$4:$C$39094, MATCH(0,COUNTIF($L$3:L17, $C$4:$C$3094), 0)),"")</f>
        <v>0</v>
      </c>
    </row>
    <row r="19" spans="1:12" s="34" customFormat="1" ht="28.95" customHeight="1" thickBot="1">
      <c r="A19" s="69" t="s">
        <v>63</v>
      </c>
      <c r="B19" s="69" t="s">
        <v>61</v>
      </c>
      <c r="C19" s="69" t="s">
        <v>62</v>
      </c>
      <c r="D19" s="69">
        <v>11.3</v>
      </c>
      <c r="E19" s="25"/>
      <c r="F19" s="25"/>
      <c r="G19" s="26">
        <f>IF(E19="",FLOOR(D19,Methodology!B$9),"")</f>
        <v>10</v>
      </c>
      <c r="H19" s="26">
        <f>IF(G19&lt;&gt;"",(G19/Methodology!B$9),(F19))</f>
        <v>2</v>
      </c>
      <c r="I19" s="39"/>
      <c r="J19" s="38" t="str">
        <f t="array" ref="J19">IFERROR(INDEX($A$4:$A$39094, MATCH(0,COUNTIF($J$3:J18, $A$4:$A$39094), 0)),"")</f>
        <v/>
      </c>
      <c r="K19" s="36" t="s">
        <v>1</v>
      </c>
      <c r="L19" s="37" t="str">
        <f t="array" ref="L19">IFERROR(INDEX($C$4:$C$39094, MATCH(0,COUNTIF($L$3:L18, $C$4:$C$3094), 0)),"")</f>
        <v/>
      </c>
    </row>
    <row r="20" spans="1:12" s="34" customFormat="1" ht="28.95" customHeight="1" thickBot="1">
      <c r="A20" s="69" t="s">
        <v>63</v>
      </c>
      <c r="B20" s="69" t="s">
        <v>61</v>
      </c>
      <c r="C20" s="69" t="s">
        <v>60</v>
      </c>
      <c r="D20" s="69">
        <v>17.3</v>
      </c>
      <c r="E20" s="25"/>
      <c r="F20" s="25"/>
      <c r="G20" s="26">
        <f>IF(E20="",FLOOR(D20,Methodology!B$9),"")</f>
        <v>15</v>
      </c>
      <c r="H20" s="26">
        <f>IF(G20&lt;&gt;"",(G20/Methodology!B$9),(F20))</f>
        <v>3</v>
      </c>
      <c r="I20" s="39"/>
      <c r="J20" s="38" t="str">
        <f t="array" ref="J20">IFERROR(INDEX($A$4:$A$39094, MATCH(0,COUNTIF($J$3:J19, $A$4:$A$39094), 0)),"")</f>
        <v/>
      </c>
      <c r="K20" s="36"/>
      <c r="L20" s="37" t="str">
        <f t="array" ref="L20">IFERROR(INDEX($C$4:$C$39094, MATCH(0,COUNTIF($L$3:L19, $C$4:$C$3094), 0)),"")</f>
        <v/>
      </c>
    </row>
    <row r="21" spans="1:12" s="34" customFormat="1" ht="28.95" customHeight="1" thickBot="1">
      <c r="A21" s="69" t="s">
        <v>63</v>
      </c>
      <c r="B21" s="69" t="s">
        <v>61</v>
      </c>
      <c r="C21" s="69" t="s">
        <v>56</v>
      </c>
      <c r="D21" s="69">
        <v>18.5</v>
      </c>
      <c r="E21" s="25"/>
      <c r="F21" s="25"/>
      <c r="G21" s="26">
        <f>IF(E21="",FLOOR(D21,Methodology!B$9),"")</f>
        <v>15</v>
      </c>
      <c r="H21" s="26">
        <f>IF(G21&lt;&gt;"",(G21/Methodology!B$9),(F21))</f>
        <v>3</v>
      </c>
      <c r="I21" s="39"/>
      <c r="J21" s="38" t="str">
        <f t="array" ref="J21">IFERROR(INDEX($A$4:$A$39094, MATCH(0,COUNTIF($J$3:J20, $A$4:$A$39094), 0)),"")</f>
        <v/>
      </c>
      <c r="K21" s="36" t="s">
        <v>1</v>
      </c>
      <c r="L21" s="37" t="str">
        <f t="array" ref="L21">IFERROR(INDEX($C$4:$C$39094, MATCH(0,COUNTIF($L$3:L20, $C$4:$C$3094), 0)),"")</f>
        <v/>
      </c>
    </row>
    <row r="22" spans="1:12" s="34" customFormat="1" ht="28.95" customHeight="1" thickBot="1">
      <c r="A22" s="69" t="s">
        <v>54</v>
      </c>
      <c r="B22" s="69" t="s">
        <v>57</v>
      </c>
      <c r="C22" s="69" t="s">
        <v>56</v>
      </c>
      <c r="D22" s="69">
        <v>84.3</v>
      </c>
      <c r="E22" s="25"/>
      <c r="F22" s="25"/>
      <c r="G22" s="26">
        <f>IF(E22="",FLOOR(D22,Methodology!B$9),"")</f>
        <v>80</v>
      </c>
      <c r="H22" s="26">
        <f>IF(G22&lt;&gt;"",(G22/Methodology!B$9),(F22))</f>
        <v>16</v>
      </c>
      <c r="I22" s="39"/>
      <c r="J22" s="38" t="str">
        <f t="array" ref="J22">IFERROR(INDEX($A$4:$A$39094, MATCH(0,COUNTIF($J$3:J21, $A$4:$A$39094), 0)),"")</f>
        <v/>
      </c>
      <c r="K22" s="36"/>
      <c r="L22" s="37" t="str">
        <f t="array" ref="L22">IFERROR(INDEX($C$4:$C$39094, MATCH(0,COUNTIF($L$3:L21, $C$4:$C$3094), 0)),"")</f>
        <v/>
      </c>
    </row>
    <row r="23" spans="1:12" s="34" customFormat="1" ht="28.95" customHeight="1" thickBot="1">
      <c r="A23" s="69" t="s">
        <v>54</v>
      </c>
      <c r="B23" s="69" t="s">
        <v>57</v>
      </c>
      <c r="C23" s="69" t="s">
        <v>64</v>
      </c>
      <c r="D23" s="69" t="s">
        <v>1</v>
      </c>
      <c r="E23" s="25"/>
      <c r="F23" s="25"/>
      <c r="G23" s="26" t="s">
        <v>1</v>
      </c>
      <c r="H23" s="26">
        <v>0</v>
      </c>
      <c r="I23" s="39"/>
      <c r="J23" s="38" t="str">
        <f t="array" ref="J23">IFERROR(INDEX($A$4:$A$39094, MATCH(0,COUNTIF($J$3:J22, $A$4:$A$39094), 0)),"")</f>
        <v/>
      </c>
      <c r="K23" s="36"/>
      <c r="L23" s="37" t="str">
        <f t="array" ref="L23">IFERROR(INDEX($C$4:$C$39094, MATCH(0,COUNTIF($L$3:L22, $C$4:$C$3094), 0)),"")</f>
        <v/>
      </c>
    </row>
    <row r="24" spans="1:12" s="34" customFormat="1" ht="28.95" customHeight="1" thickBot="1">
      <c r="A24" s="69" t="s">
        <v>54</v>
      </c>
      <c r="B24" s="69" t="s">
        <v>57</v>
      </c>
      <c r="C24" s="69" t="s">
        <v>56</v>
      </c>
      <c r="D24" s="69">
        <v>80.2</v>
      </c>
      <c r="E24" s="25"/>
      <c r="F24" s="25"/>
      <c r="G24" s="26">
        <f>IF(E24="",FLOOR(D24,Methodology!B$9),"")</f>
        <v>80</v>
      </c>
      <c r="H24" s="26">
        <f>IF(G24&lt;&gt;"",(G24/Methodology!B$9),(F24))</f>
        <v>16</v>
      </c>
      <c r="I24" s="39"/>
      <c r="J24" s="38" t="str">
        <f t="array" ref="J24">IFERROR(INDEX($A$4:$A$39094, MATCH(0,COUNTIF($J$3:J23, $A$4:$A$39094), 0)),"")</f>
        <v/>
      </c>
      <c r="K24" s="36"/>
      <c r="L24" s="37" t="str">
        <f t="array" ref="L24">IFERROR(INDEX($C$4:$C$39094, MATCH(0,COUNTIF($L$3:L23, $C$4:$C$3094), 0)),"")</f>
        <v/>
      </c>
    </row>
    <row r="25" spans="1:12" s="34" customFormat="1" ht="28.95" customHeight="1" thickBot="1">
      <c r="A25" s="69" t="s">
        <v>65</v>
      </c>
      <c r="B25" s="69" t="s">
        <v>58</v>
      </c>
      <c r="C25" s="69" t="s">
        <v>56</v>
      </c>
      <c r="D25" s="69">
        <v>100.5</v>
      </c>
      <c r="E25" s="25"/>
      <c r="F25" s="25"/>
      <c r="G25" s="26">
        <f>IF(E25="",FLOOR(D25,Methodology!B$9),"")</f>
        <v>100</v>
      </c>
      <c r="H25" s="26">
        <f>IF(G25&lt;&gt;"",(G25/Methodology!B$9),(F25))</f>
        <v>20</v>
      </c>
      <c r="I25" s="39"/>
      <c r="J25" s="38" t="str">
        <f t="array" ref="J25">IFERROR(INDEX($A$4:$A$39094, MATCH(0,COUNTIF($J$3:J24, $A$4:$A$39094), 0)),"")</f>
        <v/>
      </c>
      <c r="K25" s="36"/>
      <c r="L25" s="37" t="str">
        <f t="array" ref="L25">IFERROR(INDEX($C$4:$C$39094, MATCH(0,COUNTIF($L$3:L24, $C$4:$C$3094), 0)),"")</f>
        <v/>
      </c>
    </row>
    <row r="26" spans="1:12" s="34" customFormat="1" ht="28.95" customHeight="1" thickBot="1">
      <c r="A26" s="69" t="s">
        <v>65</v>
      </c>
      <c r="B26" s="69" t="s">
        <v>61</v>
      </c>
      <c r="C26" s="69" t="s">
        <v>56</v>
      </c>
      <c r="D26" s="69">
        <v>101.4</v>
      </c>
      <c r="E26" s="25"/>
      <c r="F26" s="25"/>
      <c r="G26" s="26">
        <f>IF(E26="",FLOOR(D26,Methodology!B$9),"")</f>
        <v>100</v>
      </c>
      <c r="H26" s="26">
        <f>IF(G26&lt;&gt;"",(G26/Methodology!B$9),(F26))</f>
        <v>20</v>
      </c>
      <c r="I26" s="39"/>
      <c r="J26" s="38" t="str">
        <f t="array" ref="J26">IFERROR(INDEX($A$4:$A$39094, MATCH(0,COUNTIF($J$3:J25, $A$4:$A$39094), 0)),"")</f>
        <v/>
      </c>
      <c r="K26" s="36"/>
      <c r="L26" s="37" t="str">
        <f t="array" ref="L26">IFERROR(INDEX($C$4:$C$39094, MATCH(0,COUNTIF($L$3:L25, $C$4:$C$3094), 0)),"")</f>
        <v/>
      </c>
    </row>
    <row r="27" spans="1:12" s="40" customFormat="1" ht="28.95" customHeight="1" thickBot="1">
      <c r="A27" s="69" t="s">
        <v>66</v>
      </c>
      <c r="B27" s="69" t="s">
        <v>57</v>
      </c>
      <c r="C27" s="69" t="s">
        <v>56</v>
      </c>
      <c r="D27" s="69">
        <v>72.5</v>
      </c>
      <c r="E27" s="25"/>
      <c r="F27" s="25"/>
      <c r="G27" s="26">
        <f>IF(E27="",FLOOR(D27,Methodology!B$9),"")</f>
        <v>70</v>
      </c>
      <c r="H27" s="26">
        <f>IF(G27&lt;&gt;"",(G27/Methodology!B$9),(F27))</f>
        <v>14</v>
      </c>
      <c r="J27" s="38" t="str">
        <f t="array" ref="J27">IFERROR(INDEX($A$4:$A$39094, MATCH(0,COUNTIF($J$3:J26, $A$4:$A$39094), 0)),"")</f>
        <v/>
      </c>
      <c r="K27" s="36"/>
      <c r="L27" s="37" t="str">
        <f t="array" ref="L27">IFERROR(INDEX($C$4:$C$39094, MATCH(0,COUNTIF($L$3:L26, $C$4:$C$3094), 0)),"")</f>
        <v/>
      </c>
    </row>
    <row r="28" spans="1:12" s="40" customFormat="1" ht="28.95" customHeight="1" thickBot="1">
      <c r="A28" s="69" t="s">
        <v>66</v>
      </c>
      <c r="B28" s="69" t="s">
        <v>57</v>
      </c>
      <c r="C28" s="69" t="s">
        <v>67</v>
      </c>
      <c r="D28" s="69">
        <v>9</v>
      </c>
      <c r="E28" s="25"/>
      <c r="F28" s="25"/>
      <c r="G28" s="26">
        <f>IF(E28="",FLOOR(D28,Methodology!B$9),"")</f>
        <v>5</v>
      </c>
      <c r="H28" s="26">
        <f>IF(G28&lt;&gt;"",(G28/Methodology!B$9),(F28))</f>
        <v>1</v>
      </c>
      <c r="J28" s="38" t="str">
        <f t="array" ref="J28">IFERROR(INDEX($A$4:$A$39094, MATCH(0,COUNTIF($J$3:J27, $A$4:$A$39094), 0)),"")</f>
        <v/>
      </c>
      <c r="K28" s="36"/>
      <c r="L28" s="37" t="str">
        <f t="array" ref="L28">IFERROR(INDEX($C$4:$C$39094, MATCH(0,COUNTIF($L$3:L27, $C$4:$C$3094), 0)),"")</f>
        <v/>
      </c>
    </row>
    <row r="29" spans="1:12" s="40" customFormat="1" ht="28.95" customHeight="1" thickBot="1">
      <c r="A29" s="69" t="s">
        <v>66</v>
      </c>
      <c r="B29" s="69" t="s">
        <v>57</v>
      </c>
      <c r="C29" s="69" t="s">
        <v>68</v>
      </c>
      <c r="D29" s="69">
        <v>46.8</v>
      </c>
      <c r="E29" s="25"/>
      <c r="F29" s="25"/>
      <c r="G29" s="26">
        <f>IF(E29="",FLOOR(D29,Methodology!B$9),"")</f>
        <v>45</v>
      </c>
      <c r="H29" s="26">
        <f>IF(G29&lt;&gt;"",(G29/Methodology!B$9),(F29))</f>
        <v>9</v>
      </c>
      <c r="J29" s="38" t="str">
        <f t="array" ref="J29">IFERROR(INDEX($A$4:$A$39094, MATCH(0,COUNTIF($J$3:J28, $A$4:$A$39094), 0)),"")</f>
        <v/>
      </c>
      <c r="K29" s="36"/>
      <c r="L29" s="37" t="str">
        <f t="array" ref="L29">IFERROR(INDEX($C$4:$C$39094, MATCH(0,COUNTIF($L$3:L28, $C$4:$C$3094), 0)),"")</f>
        <v/>
      </c>
    </row>
    <row r="30" spans="1:12" s="40" customFormat="1" ht="28.95" customHeight="1" thickBot="1">
      <c r="A30" s="69" t="s">
        <v>66</v>
      </c>
      <c r="B30" s="69" t="s">
        <v>55</v>
      </c>
      <c r="C30" s="69" t="s">
        <v>69</v>
      </c>
      <c r="D30" s="69">
        <v>10.9</v>
      </c>
      <c r="E30" s="25"/>
      <c r="F30" s="25"/>
      <c r="G30" s="26">
        <f>IF(E30="",FLOOR(D30,Methodology!B$9),"")</f>
        <v>10</v>
      </c>
      <c r="H30" s="26">
        <f>IF(G30&lt;&gt;"",(G30/Methodology!B$9),(F30))</f>
        <v>2</v>
      </c>
      <c r="J30" s="38" t="str">
        <f t="array" ref="J30">IFERROR(INDEX($A$4:$A$39094, MATCH(0,COUNTIF($J$3:J29, $A$4:$A$39094), 0)),"")</f>
        <v/>
      </c>
      <c r="K30" s="36"/>
      <c r="L30" s="37" t="str">
        <f t="array" ref="L30">IFERROR(INDEX($C$4:$C$39094, MATCH(0,COUNTIF($L$3:L29, $C$4:$C$3094), 0)),"")</f>
        <v/>
      </c>
    </row>
    <row r="31" spans="1:12" s="40" customFormat="1" ht="28.95" customHeight="1" thickBot="1">
      <c r="A31" s="69" t="s">
        <v>66</v>
      </c>
      <c r="B31" s="69" t="s">
        <v>55</v>
      </c>
      <c r="C31" s="69" t="s">
        <v>56</v>
      </c>
      <c r="D31" s="69">
        <v>2.5</v>
      </c>
      <c r="E31" s="25"/>
      <c r="F31" s="25"/>
      <c r="G31" s="26">
        <f>IF(E31="",FLOOR(D31,Methodology!B$9),"")</f>
        <v>0</v>
      </c>
      <c r="H31" s="26">
        <f>IF(G31&lt;&gt;"",(G31/Methodology!B$9),(F31))</f>
        <v>0</v>
      </c>
      <c r="J31" s="38" t="str">
        <f t="array" ref="J31">IFERROR(INDEX($A$4:$A$39094, MATCH(0,COUNTIF($J$3:J30, $A$4:$A$39094), 0)),"")</f>
        <v/>
      </c>
      <c r="K31" s="36"/>
      <c r="L31" s="37" t="str">
        <f t="array" ref="L31">IFERROR(INDEX($C$4:$C$39094, MATCH(0,COUNTIF($L$3:L30, $C$4:$C$3094), 0)),"")</f>
        <v/>
      </c>
    </row>
    <row r="32" spans="1:12" s="40" customFormat="1" ht="28.95" customHeight="1" thickBot="1">
      <c r="A32" s="69" t="s">
        <v>66</v>
      </c>
      <c r="B32" s="69" t="s">
        <v>55</v>
      </c>
      <c r="C32" s="69" t="s">
        <v>68</v>
      </c>
      <c r="D32" s="69">
        <v>40.6</v>
      </c>
      <c r="E32" s="25"/>
      <c r="F32" s="25"/>
      <c r="G32" s="26">
        <f>IF(E32="",FLOOR(D32,Methodology!B$9),"")</f>
        <v>40</v>
      </c>
      <c r="H32" s="26">
        <f>IF(G32&lt;&gt;"",(G32/Methodology!B$9),(F32))</f>
        <v>8</v>
      </c>
      <c r="J32" s="38" t="str">
        <f t="array" ref="J32">IFERROR(INDEX($A$4:$A$39094, MATCH(0,COUNTIF($J$3:J31, $A$4:$A$39094), 0)),"")</f>
        <v/>
      </c>
      <c r="K32" s="36"/>
      <c r="L32" s="37" t="str">
        <f t="array" ref="L32">IFERROR(INDEX($C$4:$C$39094, MATCH(0,COUNTIF($L$3:L31, $C$4:$C$3094), 0)),"")</f>
        <v/>
      </c>
    </row>
    <row r="33" spans="1:12" s="40" customFormat="1" ht="28.95" customHeight="1" thickBot="1">
      <c r="A33" s="69" t="s">
        <v>66</v>
      </c>
      <c r="B33" s="69" t="s">
        <v>55</v>
      </c>
      <c r="C33" s="69" t="s">
        <v>56</v>
      </c>
      <c r="D33" s="69">
        <v>2.1</v>
      </c>
      <c r="E33" s="25"/>
      <c r="F33" s="25"/>
      <c r="G33" s="26">
        <f>IF(E33="",FLOOR(D33,Methodology!B$9),"")</f>
        <v>0</v>
      </c>
      <c r="H33" s="26">
        <f>IF(G33&lt;&gt;"",(G33/Methodology!B$9),(F33))</f>
        <v>0</v>
      </c>
      <c r="J33" s="38" t="str">
        <f t="array" ref="J33">IFERROR(INDEX($A$4:$A$39094, MATCH(0,COUNTIF($J$3:J32, $A$4:$A$39094), 0)),"")</f>
        <v/>
      </c>
      <c r="K33" s="36"/>
      <c r="L33" s="37" t="str">
        <f t="array" ref="L33">IFERROR(INDEX($C$4:$C$39094, MATCH(0,COUNTIF($L$3:L32, $C$4:$C$3094), 0)),"")</f>
        <v/>
      </c>
    </row>
    <row r="34" spans="1:12" s="40" customFormat="1" ht="28.95" customHeight="1" thickBot="1">
      <c r="A34" s="69" t="s">
        <v>66</v>
      </c>
      <c r="B34" s="69" t="s">
        <v>55</v>
      </c>
      <c r="C34" s="69" t="s">
        <v>70</v>
      </c>
      <c r="D34" s="69">
        <v>55.6</v>
      </c>
      <c r="E34" s="25"/>
      <c r="F34" s="25"/>
      <c r="G34" s="26">
        <f>IF(E34="",FLOOR(D34,Methodology!B$9),"")</f>
        <v>55</v>
      </c>
      <c r="H34" s="26">
        <f>IF(G34&lt;&gt;"",(G34/Methodology!B$9),(F34))</f>
        <v>11</v>
      </c>
      <c r="J34" s="38" t="str">
        <f t="array" ref="J34">IFERROR(INDEX($A$4:$A$39094, MATCH(0,COUNTIF($J$3:J33, $A$4:$A$39094), 0)),"")</f>
        <v/>
      </c>
      <c r="K34" s="36"/>
      <c r="L34" s="37" t="str">
        <f t="array" ref="L34">IFERROR(INDEX($C$4:$C$39094, MATCH(0,COUNTIF($L$3:L33, $C$4:$C$3094), 0)),"")</f>
        <v/>
      </c>
    </row>
    <row r="35" spans="1:12" s="40" customFormat="1" ht="28.95" customHeight="1" thickBot="1">
      <c r="A35" s="69" t="s">
        <v>66</v>
      </c>
      <c r="B35" s="69" t="s">
        <v>55</v>
      </c>
      <c r="C35" s="69" t="s">
        <v>56</v>
      </c>
      <c r="D35" s="69">
        <v>20.8</v>
      </c>
      <c r="E35" s="25"/>
      <c r="F35" s="25"/>
      <c r="G35" s="26">
        <f>IF(E35="",FLOOR(D35,Methodology!B$9),"")</f>
        <v>20</v>
      </c>
      <c r="H35" s="26">
        <f>IF(G35&lt;&gt;"",(G35/Methodology!B$9),(F35))</f>
        <v>4</v>
      </c>
      <c r="J35" s="38" t="str">
        <f t="array" ref="J35">IFERROR(INDEX($A$4:$A$39094, MATCH(0,COUNTIF($J$3:J34, $A$4:$A$39094), 0)),"")</f>
        <v/>
      </c>
      <c r="K35" s="36"/>
      <c r="L35" s="37" t="str">
        <f t="array" ref="L35">IFERROR(INDEX($C$4:$C$39094, MATCH(0,COUNTIF($L$3:L34, $C$4:$C$3094), 0)),"")</f>
        <v/>
      </c>
    </row>
    <row r="36" spans="1:12" ht="28.95" customHeight="1" thickBot="1">
      <c r="A36" s="69" t="s">
        <v>71</v>
      </c>
      <c r="B36" s="69" t="s">
        <v>61</v>
      </c>
      <c r="C36" s="69" t="s">
        <v>56</v>
      </c>
      <c r="D36" s="69">
        <v>7.4</v>
      </c>
      <c r="E36" s="25"/>
      <c r="F36" s="25"/>
      <c r="G36" s="26">
        <f>IF(E36="",FLOOR(D36,Methodology!B$9),"")</f>
        <v>5</v>
      </c>
      <c r="H36" s="26">
        <f>IF(G36&lt;&gt;"",(G36/Methodology!B$9),(F36))</f>
        <v>1</v>
      </c>
      <c r="J36" s="38" t="str">
        <f t="array" ref="J36">IFERROR(INDEX($A$4:$A$39094, MATCH(0,COUNTIF($J$3:J35, $A$4:$A$39094), 0)),"")</f>
        <v/>
      </c>
      <c r="K36" s="36"/>
      <c r="L36" s="37" t="str">
        <f t="array" ref="L36">IFERROR(INDEX($C$4:$C$39094, MATCH(0,COUNTIF($L$3:L35, $C$4:$C$3094), 0)),"")</f>
        <v/>
      </c>
    </row>
    <row r="37" spans="1:12" ht="28.95" customHeight="1" thickBot="1">
      <c r="A37" s="69" t="s">
        <v>71</v>
      </c>
      <c r="B37" s="69" t="s">
        <v>61</v>
      </c>
      <c r="C37" s="69" t="s">
        <v>72</v>
      </c>
      <c r="D37" s="69">
        <v>18.899999999999999</v>
      </c>
      <c r="E37" s="25"/>
      <c r="F37" s="25"/>
      <c r="G37" s="26">
        <f>IF(E37="",FLOOR(D37,Methodology!B$9),"")</f>
        <v>15</v>
      </c>
      <c r="H37" s="26">
        <f>IF(G37&lt;&gt;"",(G37/Methodology!B$9),(F37))</f>
        <v>3</v>
      </c>
      <c r="J37" s="38" t="str">
        <f t="array" ref="J37">IFERROR(INDEX($A$4:$A$39094, MATCH(0,COUNTIF($J$3:J36, $A$4:$A$39094), 0)),"")</f>
        <v/>
      </c>
      <c r="K37" s="36"/>
      <c r="L37" s="37" t="str">
        <f t="array" ref="L37">IFERROR(INDEX($C$4:$C$39094, MATCH(0,COUNTIF($L$3:L36, $C$4:$C$3094), 0)),"")</f>
        <v/>
      </c>
    </row>
    <row r="38" spans="1:12" ht="28.95" customHeight="1" thickBot="1">
      <c r="A38" s="69" t="s">
        <v>71</v>
      </c>
      <c r="B38" s="69" t="s">
        <v>61</v>
      </c>
      <c r="C38" s="69" t="s">
        <v>56</v>
      </c>
      <c r="D38" s="69">
        <v>1.2</v>
      </c>
      <c r="E38" s="25"/>
      <c r="F38" s="25"/>
      <c r="G38" s="26">
        <f>IF(E38="",FLOOR(D38,Methodology!B$9),"")</f>
        <v>0</v>
      </c>
      <c r="H38" s="26">
        <f>IF(G38&lt;&gt;"",(G38/Methodology!B$9),(F38))</f>
        <v>0</v>
      </c>
      <c r="J38" s="38" t="str">
        <f t="array" ref="J38">IFERROR(INDEX($A$4:$A$39094, MATCH(0,COUNTIF($J$3:J37, $A$4:$A$39094), 0)),"")</f>
        <v/>
      </c>
      <c r="K38" s="36"/>
      <c r="L38" s="37" t="str">
        <f t="array" ref="L38">IFERROR(INDEX($C$4:$C$39094, MATCH(0,COUNTIF($L$3:L37, $C$4:$C$3094), 0)),"")</f>
        <v/>
      </c>
    </row>
    <row r="39" spans="1:12" ht="28.95" customHeight="1" thickBot="1">
      <c r="A39" s="69" t="s">
        <v>73</v>
      </c>
      <c r="B39" s="69" t="s">
        <v>57</v>
      </c>
      <c r="C39" s="69" t="s">
        <v>56</v>
      </c>
      <c r="D39" s="69">
        <v>40.9</v>
      </c>
      <c r="E39" s="25"/>
      <c r="F39" s="25"/>
      <c r="G39" s="26">
        <f>IF(E39="",FLOOR(D39,Methodology!B$9),"")</f>
        <v>40</v>
      </c>
      <c r="H39" s="26">
        <f>IF(G39&lt;&gt;"",(G39/Methodology!B$9),(F39))</f>
        <v>8</v>
      </c>
      <c r="J39" s="38" t="str">
        <f t="array" ref="J39">IFERROR(INDEX($A$4:$A$39094, MATCH(0,COUNTIF($J$3:J38, $A$4:$A$39094), 0)),"")</f>
        <v/>
      </c>
      <c r="K39" s="36"/>
      <c r="L39" s="37" t="str">
        <f t="array" ref="L39">IFERROR(INDEX($C$4:$C$39094, MATCH(0,COUNTIF($L$3:L38, $C$4:$C$3094), 0)),"")</f>
        <v/>
      </c>
    </row>
    <row r="40" spans="1:12" ht="28.95" customHeight="1" thickBot="1">
      <c r="A40" s="69" t="s">
        <v>73</v>
      </c>
      <c r="B40" s="69" t="s">
        <v>57</v>
      </c>
      <c r="C40" s="69" t="s">
        <v>74</v>
      </c>
      <c r="D40" s="69">
        <v>31</v>
      </c>
      <c r="E40" s="25"/>
      <c r="F40" s="25"/>
      <c r="G40" s="26">
        <f>IF(E40="",FLOOR(D40,Methodology!B$9),"")</f>
        <v>30</v>
      </c>
      <c r="H40" s="26">
        <f>IF(G40&lt;&gt;"",(G40/Methodology!B$9),(F40))</f>
        <v>6</v>
      </c>
      <c r="J40" s="38" t="str">
        <f t="array" ref="J40">IFERROR(INDEX($A$4:$A$39094, MATCH(0,COUNTIF($J$3:J39, $A$4:$A$39094), 0)),"")</f>
        <v/>
      </c>
      <c r="K40" s="36"/>
      <c r="L40" s="37" t="str">
        <f t="array" ref="L40">IFERROR(INDEX($C$4:$C$39094, MATCH(0,COUNTIF($L$3:L39, $C$4:$C$3094), 0)),"")</f>
        <v/>
      </c>
    </row>
    <row r="41" spans="1:12" ht="28.95" customHeight="1" thickBot="1">
      <c r="A41" s="69" t="s">
        <v>73</v>
      </c>
      <c r="B41" s="69" t="s">
        <v>57</v>
      </c>
      <c r="C41" s="69" t="s">
        <v>56</v>
      </c>
      <c r="D41" s="69">
        <v>13.4</v>
      </c>
      <c r="E41" s="25"/>
      <c r="F41" s="25"/>
      <c r="G41" s="26">
        <f>IF(E41="",FLOOR(D41,Methodology!B$9),"")</f>
        <v>10</v>
      </c>
      <c r="H41" s="26">
        <f>IF(G41&lt;&gt;"",(G41/Methodology!B$9),(F41))</f>
        <v>2</v>
      </c>
      <c r="J41" s="38" t="str">
        <f t="array" ref="J41">IFERROR(INDEX($A$4:$A$39094, MATCH(0,COUNTIF($J$3:J40, $A$4:$A$39094), 0)),"")</f>
        <v/>
      </c>
      <c r="K41" s="36"/>
      <c r="L41" s="37" t="str">
        <f t="array" ref="L41">IFERROR(INDEX($C$4:$C$39094, MATCH(0,COUNTIF($L$3:L40, $C$4:$C$3094), 0)),"")</f>
        <v/>
      </c>
    </row>
    <row r="42" spans="1:12" ht="28.95" customHeight="1" thickBot="1">
      <c r="A42" s="69" t="s">
        <v>73</v>
      </c>
      <c r="B42" s="69" t="s">
        <v>55</v>
      </c>
      <c r="C42" s="69" t="s">
        <v>56</v>
      </c>
      <c r="D42" s="69">
        <v>82.4</v>
      </c>
      <c r="E42" s="25"/>
      <c r="F42" s="25"/>
      <c r="G42" s="26">
        <f>IF(E42="",FLOOR(D42,Methodology!B$9),"")</f>
        <v>80</v>
      </c>
      <c r="H42" s="26">
        <f>IF(G42&lt;&gt;"",(G42/Methodology!B$9),(F42))</f>
        <v>16</v>
      </c>
      <c r="J42" s="38" t="str">
        <f t="array" ref="J42">IFERROR(INDEX($A$4:$A$39094, MATCH(0,COUNTIF($J$3:J41, $A$4:$A$39094), 0)),"")</f>
        <v/>
      </c>
      <c r="K42" s="36"/>
      <c r="L42" s="37" t="str">
        <f t="array" ref="L42">IFERROR(INDEX($C$4:$C$39094, MATCH(0,COUNTIF($L$3:L41, $C$4:$C$3094), 0)),"")</f>
        <v/>
      </c>
    </row>
    <row r="43" spans="1:12" ht="28.95" customHeight="1" thickBot="1">
      <c r="A43" s="69" t="s">
        <v>71</v>
      </c>
      <c r="B43" s="69" t="s">
        <v>61</v>
      </c>
      <c r="C43" s="69" t="s">
        <v>56</v>
      </c>
      <c r="D43" s="69">
        <v>101.4</v>
      </c>
      <c r="E43" s="25"/>
      <c r="F43" s="25"/>
      <c r="G43" s="26">
        <f>IF(E43="",FLOOR(D43,Methodology!B$9),"")</f>
        <v>100</v>
      </c>
      <c r="H43" s="26">
        <f>IF(G43&lt;&gt;"",(G43/Methodology!B$9),(F43))</f>
        <v>20</v>
      </c>
      <c r="J43" s="38" t="str">
        <f t="array" ref="J43">IFERROR(INDEX($A$4:$A$39094, MATCH(0,COUNTIF($J$3:J42, $A$4:$A$39094), 0)),"")</f>
        <v/>
      </c>
      <c r="K43" s="36"/>
      <c r="L43" s="37" t="str">
        <f t="array" ref="L43">IFERROR(INDEX($C$4:$C$39094, MATCH(0,COUNTIF($L$3:L42, $C$4:$C$3094), 0)),"")</f>
        <v/>
      </c>
    </row>
    <row r="44" spans="1:12" ht="28.95" customHeight="1" thickBot="1">
      <c r="A44" s="69" t="s">
        <v>71</v>
      </c>
      <c r="B44" s="69" t="s">
        <v>58</v>
      </c>
      <c r="C44" s="69" t="s">
        <v>56</v>
      </c>
      <c r="D44" s="69">
        <v>7.3</v>
      </c>
      <c r="E44" s="25"/>
      <c r="F44" s="25"/>
      <c r="G44" s="26">
        <f>IF(E44="",FLOOR(D44,Methodology!B$9),"")</f>
        <v>5</v>
      </c>
      <c r="H44" s="26">
        <f>IF(G44&lt;&gt;"",(G44/Methodology!B$9),(F44))</f>
        <v>1</v>
      </c>
      <c r="J44" s="38" t="str">
        <f t="array" ref="J44">IFERROR(INDEX($A$4:$A$39094, MATCH(0,COUNTIF($J$3:J43, $A$4:$A$39094), 0)),"")</f>
        <v/>
      </c>
      <c r="K44" s="36"/>
      <c r="L44" s="37" t="str">
        <f t="array" ref="L44">IFERROR(INDEX($C$4:$C$39094, MATCH(0,COUNTIF($L$3:L43, $C$4:$C$3094), 0)),"")</f>
        <v/>
      </c>
    </row>
    <row r="45" spans="1:12" ht="28.95" customHeight="1" thickBot="1">
      <c r="A45" s="69" t="s">
        <v>71</v>
      </c>
      <c r="B45" s="69" t="s">
        <v>58</v>
      </c>
      <c r="C45" s="69" t="s">
        <v>75</v>
      </c>
      <c r="D45" s="69">
        <v>17.100000000000001</v>
      </c>
      <c r="E45" s="25"/>
      <c r="F45" s="25"/>
      <c r="G45" s="26">
        <f>IF(E45="",FLOOR(D45,Methodology!B$9),"")</f>
        <v>15</v>
      </c>
      <c r="H45" s="26">
        <f>IF(G45&lt;&gt;"",(G45/Methodology!B$9),(F45))</f>
        <v>3</v>
      </c>
      <c r="J45" s="38" t="str">
        <f t="array" ref="J45">IFERROR(INDEX($A$4:$A$39094, MATCH(0,COUNTIF($J$3:J44, $A$4:$A$39094), 0)),"")</f>
        <v/>
      </c>
      <c r="K45" s="36"/>
      <c r="L45" s="37" t="str">
        <f t="array" ref="L45">IFERROR(INDEX($C$4:$C$39094, MATCH(0,COUNTIF($L$3:L44, $C$4:$C$3094), 0)),"")</f>
        <v/>
      </c>
    </row>
    <row r="46" spans="1:12" ht="28.95" customHeight="1" thickBot="1">
      <c r="A46" s="69" t="s">
        <v>71</v>
      </c>
      <c r="B46" s="69" t="s">
        <v>58</v>
      </c>
      <c r="C46" s="69" t="s">
        <v>56</v>
      </c>
      <c r="D46" s="69">
        <v>84.1</v>
      </c>
      <c r="E46" s="25"/>
      <c r="F46" s="25"/>
      <c r="G46" s="26">
        <f>IF(E46="",FLOOR(D46,Methodology!B$9),"")</f>
        <v>80</v>
      </c>
      <c r="H46" s="26">
        <f>IF(G46&lt;&gt;"",(G46/Methodology!B$9),(F46))</f>
        <v>16</v>
      </c>
      <c r="J46" s="38" t="str">
        <f t="array" ref="J46">IFERROR(INDEX($A$4:$A$39094, MATCH(0,COUNTIF($J$3:J45, $A$4:$A$39094), 0)),"")</f>
        <v/>
      </c>
      <c r="K46" s="36"/>
      <c r="L46" s="37" t="str">
        <f t="array" ref="L46">IFERROR(INDEX($C$4:$C$39094, MATCH(0,COUNTIF($L$3:L45, $C$4:$C$3094), 0)),"")</f>
        <v/>
      </c>
    </row>
    <row r="47" spans="1:12" ht="28.95" customHeight="1" thickBot="1">
      <c r="A47" s="69" t="s">
        <v>71</v>
      </c>
      <c r="B47" s="69" t="s">
        <v>58</v>
      </c>
      <c r="C47" s="69" t="s">
        <v>72</v>
      </c>
      <c r="D47" s="69">
        <v>18.2</v>
      </c>
      <c r="E47" s="25"/>
      <c r="F47" s="25"/>
      <c r="G47" s="26">
        <f>IF(E47="",FLOOR(D47,Methodology!B$9),"")</f>
        <v>15</v>
      </c>
      <c r="H47" s="26">
        <f>IF(G47&lt;&gt;"",(G47/Methodology!B$9),(F47))</f>
        <v>3</v>
      </c>
      <c r="J47" s="38" t="str">
        <f t="array" ref="J47">IFERROR(INDEX($A$4:$A$39094, MATCH(0,COUNTIF($J$3:J46, $A$4:$A$39094), 0)),"")</f>
        <v/>
      </c>
      <c r="K47" s="36"/>
      <c r="L47" s="37" t="str">
        <f t="array" ref="L47">IFERROR(INDEX($C$4:$C$39094, MATCH(0,COUNTIF($L$3:L46, $C$4:$C$3094), 0)),"")</f>
        <v/>
      </c>
    </row>
    <row r="48" spans="1:12" ht="28.95" customHeight="1" thickBot="1">
      <c r="A48" s="69" t="s">
        <v>71</v>
      </c>
      <c r="B48" s="69" t="s">
        <v>58</v>
      </c>
      <c r="C48" s="69" t="s">
        <v>56</v>
      </c>
      <c r="D48" s="69">
        <v>5.3</v>
      </c>
      <c r="E48" s="25"/>
      <c r="F48" s="25"/>
      <c r="G48" s="26">
        <f>IF(E48="",FLOOR(D48,Methodology!B$9),"")</f>
        <v>5</v>
      </c>
      <c r="H48" s="26">
        <f>IF(G48&lt;&gt;"",(G48/Methodology!B$9),(F48))</f>
        <v>1</v>
      </c>
      <c r="J48" s="38" t="str">
        <f t="array" ref="J48">IFERROR(INDEX($A$4:$A$39094, MATCH(0,COUNTIF($J$3:J47, $A$4:$A$39094), 0)),"")</f>
        <v/>
      </c>
      <c r="K48" s="36"/>
      <c r="L48" s="37" t="str">
        <f t="array" ref="L48">IFERROR(INDEX($C$4:$C$39094, MATCH(0,COUNTIF($L$3:L47, $C$4:$C$3094), 0)),"")</f>
        <v/>
      </c>
    </row>
    <row r="49" spans="1:12" ht="28.95" customHeight="1" thickBot="1">
      <c r="A49" s="69" t="s">
        <v>54</v>
      </c>
      <c r="B49" s="69" t="s">
        <v>55</v>
      </c>
      <c r="C49" s="69" t="s">
        <v>56</v>
      </c>
      <c r="D49" s="69">
        <v>149.69999999999999</v>
      </c>
      <c r="E49" s="25"/>
      <c r="F49" s="25"/>
      <c r="G49" s="26">
        <f>IF(E49="",FLOOR(D49,Methodology!B$9),"")</f>
        <v>145</v>
      </c>
      <c r="H49" s="26">
        <f>IF(G49&lt;&gt;"",(G49/Methodology!B$9),(F49))</f>
        <v>29</v>
      </c>
      <c r="J49" s="38" t="str">
        <f t="array" ref="J49">IFERROR(INDEX($A$4:$A$39094, MATCH(0,COUNTIF($J$3:J48, $A$4:$A$39094), 0)),"")</f>
        <v/>
      </c>
      <c r="K49" s="36"/>
      <c r="L49" s="37" t="str">
        <f t="array" ref="L49">IFERROR(INDEX($C$4:$C$39094, MATCH(0,COUNTIF($L$3:L48, $C$4:$C$3094), 0)),"")</f>
        <v/>
      </c>
    </row>
    <row r="50" spans="1:12" ht="28.95" customHeight="1" thickBot="1">
      <c r="A50" s="69" t="s">
        <v>54</v>
      </c>
      <c r="B50" s="69" t="s">
        <v>55</v>
      </c>
      <c r="C50" s="69" t="s">
        <v>60</v>
      </c>
      <c r="D50" s="69">
        <v>18.600000000000001</v>
      </c>
      <c r="E50" s="25"/>
      <c r="F50" s="25"/>
      <c r="G50" s="26">
        <f>IF(E50="",FLOOR(D50,Methodology!B$9),"")</f>
        <v>15</v>
      </c>
      <c r="H50" s="26">
        <f>IF(G50&lt;&gt;"",(G50/Methodology!B$9),(F50))</f>
        <v>3</v>
      </c>
      <c r="J50" s="38" t="str">
        <f t="array" ref="J50">IFERROR(INDEX($A$4:$A$39094, MATCH(0,COUNTIF($J$3:J49, $A$4:$A$39094), 0)),"")</f>
        <v/>
      </c>
      <c r="K50" s="36"/>
      <c r="L50" s="37" t="str">
        <f t="array" ref="L50">IFERROR(INDEX($C$4:$C$39094, MATCH(0,COUNTIF($L$3:L49, $C$4:$C$3094), 0)),"")</f>
        <v/>
      </c>
    </row>
    <row r="51" spans="1:12" ht="28.95" customHeight="1" thickBot="1">
      <c r="A51" s="69" t="s">
        <v>54</v>
      </c>
      <c r="B51" s="69" t="s">
        <v>55</v>
      </c>
      <c r="C51" s="69" t="s">
        <v>56</v>
      </c>
      <c r="D51" s="69">
        <v>49.5</v>
      </c>
      <c r="E51" s="25"/>
      <c r="F51" s="25"/>
      <c r="G51" s="26">
        <f>IF(E51="",FLOOR(D51,Methodology!B$9),"")</f>
        <v>45</v>
      </c>
      <c r="H51" s="26">
        <f>IF(G51&lt;&gt;"",(G51/Methodology!B$9),(F51))</f>
        <v>9</v>
      </c>
      <c r="J51" s="38" t="str">
        <f t="array" ref="J51">IFERROR(INDEX($A$4:$A$39094, MATCH(0,COUNTIF($J$3:J50, $A$4:$A$39094), 0)),"")</f>
        <v/>
      </c>
      <c r="K51" s="41"/>
      <c r="L51" s="42"/>
    </row>
    <row r="52" spans="1:12" ht="28.95" customHeight="1" thickBot="1">
      <c r="A52" s="69" t="s">
        <v>76</v>
      </c>
      <c r="B52" s="69" t="s">
        <v>61</v>
      </c>
      <c r="C52" s="69" t="s">
        <v>56</v>
      </c>
      <c r="D52" s="69">
        <v>10.6</v>
      </c>
      <c r="E52" s="25"/>
      <c r="F52" s="25"/>
      <c r="G52" s="26">
        <f>IF(E52="",FLOOR(D52,Methodology!B$9),"")</f>
        <v>10</v>
      </c>
      <c r="H52" s="26">
        <f>IF(G52&lt;&gt;"",(G52/Methodology!B$9),(F52))</f>
        <v>2</v>
      </c>
      <c r="J52" s="38" t="str">
        <f t="array" ref="J52">IFERROR(INDEX($A$4:$A$39094, MATCH(0,COUNTIF($J$3:J51, $A$4:$A$39094), 0)),"")</f>
        <v/>
      </c>
      <c r="K52" s="41"/>
      <c r="L52" s="42"/>
    </row>
    <row r="53" spans="1:12" ht="28.95" customHeight="1" thickBot="1">
      <c r="A53" s="69" t="s">
        <v>76</v>
      </c>
      <c r="B53" s="69" t="s">
        <v>61</v>
      </c>
      <c r="C53" s="69" t="s">
        <v>77</v>
      </c>
      <c r="D53" s="69">
        <v>19.5</v>
      </c>
      <c r="E53" s="25"/>
      <c r="F53" s="25"/>
      <c r="G53" s="26">
        <f>IF(E53="",FLOOR(D53,Methodology!B$9),"")</f>
        <v>15</v>
      </c>
      <c r="H53" s="26">
        <f>IF(G53&lt;&gt;"",(G53/Methodology!B$9),(F53))</f>
        <v>3</v>
      </c>
      <c r="J53" s="38" t="str">
        <f t="array" ref="J53">IFERROR(INDEX($A$4:$A$39094, MATCH(0,COUNTIF($J$3:J52, $A$4:$A$39094), 0)),"")</f>
        <v/>
      </c>
      <c r="K53" s="41"/>
      <c r="L53" s="42"/>
    </row>
    <row r="54" spans="1:12" ht="28.95" customHeight="1" thickBot="1">
      <c r="A54" s="69" t="s">
        <v>76</v>
      </c>
      <c r="B54" s="69" t="s">
        <v>61</v>
      </c>
      <c r="C54" s="69" t="s">
        <v>56</v>
      </c>
      <c r="D54" s="69">
        <v>3.4</v>
      </c>
      <c r="E54" s="25"/>
      <c r="F54" s="25"/>
      <c r="G54" s="26">
        <f>IF(E54="",FLOOR(D54,Methodology!B$9),"")</f>
        <v>0</v>
      </c>
      <c r="H54" s="26">
        <f>IF(G54&lt;&gt;"",(G54/Methodology!B$9),(F54))</f>
        <v>0</v>
      </c>
      <c r="J54" s="38" t="str">
        <f t="array" ref="J54">IFERROR(INDEX($A$4:$A$39094, MATCH(0,COUNTIF($J$3:J53, $A$4:$A$39094), 0)),"")</f>
        <v/>
      </c>
      <c r="K54" s="41"/>
      <c r="L54" s="42"/>
    </row>
    <row r="55" spans="1:12" ht="28.95" customHeight="1" thickBot="1">
      <c r="A55" s="69" t="s">
        <v>76</v>
      </c>
      <c r="B55" s="69" t="s">
        <v>61</v>
      </c>
      <c r="C55" s="69" t="s">
        <v>60</v>
      </c>
      <c r="D55" s="69">
        <v>8.4</v>
      </c>
      <c r="E55" s="25"/>
      <c r="F55" s="25"/>
      <c r="G55" s="26">
        <f>IF(E55="",FLOOR(D55,Methodology!B$9),"")</f>
        <v>5</v>
      </c>
      <c r="H55" s="26">
        <f>IF(G55&lt;&gt;"",(G55/Methodology!B$9),(F55))</f>
        <v>1</v>
      </c>
      <c r="J55" s="38" t="str">
        <f t="array" ref="J55">IFERROR(INDEX($A$4:$A$39094, MATCH(0,COUNTIF($J$3:J54, $A$4:$A$39094), 0)),"")</f>
        <v/>
      </c>
      <c r="K55" s="41"/>
      <c r="L55" s="42"/>
    </row>
    <row r="56" spans="1:12" ht="28.95" customHeight="1" thickBot="1">
      <c r="A56" s="69" t="s">
        <v>76</v>
      </c>
      <c r="B56" s="69" t="s">
        <v>58</v>
      </c>
      <c r="C56" s="69" t="s">
        <v>60</v>
      </c>
      <c r="D56" s="69">
        <v>8.8000000000000007</v>
      </c>
      <c r="E56" s="25"/>
      <c r="F56" s="25"/>
      <c r="G56" s="26">
        <f>IF(E56="",FLOOR(D56,Methodology!B$9),"")</f>
        <v>5</v>
      </c>
      <c r="H56" s="26">
        <f>IF(G56&lt;&gt;"",(G56/Methodology!B$9),(F56))</f>
        <v>1</v>
      </c>
      <c r="J56" s="38" t="str">
        <f t="array" ref="J56">IFERROR(INDEX($A$4:$A$39094, MATCH(0,COUNTIF($J$3:J55, $A$4:$A$39094), 0)),"")</f>
        <v/>
      </c>
      <c r="K56" s="41"/>
      <c r="L56" s="42"/>
    </row>
    <row r="57" spans="1:12" ht="28.95" customHeight="1" thickBot="1">
      <c r="A57" s="69" t="s">
        <v>76</v>
      </c>
      <c r="B57" s="69" t="s">
        <v>58</v>
      </c>
      <c r="C57" s="69" t="s">
        <v>56</v>
      </c>
      <c r="D57" s="69">
        <v>32.299999999999997</v>
      </c>
      <c r="E57" s="25"/>
      <c r="F57" s="25"/>
      <c r="G57" s="26">
        <f>IF(E57="",FLOOR(D57,Methodology!B$9),"")</f>
        <v>30</v>
      </c>
      <c r="H57" s="26">
        <f>IF(G57&lt;&gt;"",(G57/Methodology!B$9),(F57))</f>
        <v>6</v>
      </c>
      <c r="J57" s="38" t="str">
        <f t="array" ref="J57">IFERROR(INDEX($A$4:$A$39094, MATCH(0,COUNTIF($J$3:J56, $A$4:$A$39094), 0)),"")</f>
        <v/>
      </c>
      <c r="K57" s="41"/>
      <c r="L57" s="42"/>
    </row>
    <row r="58" spans="1:12" ht="28.95" customHeight="1" thickBot="1">
      <c r="A58" s="69" t="s">
        <v>79</v>
      </c>
      <c r="B58" s="69" t="s">
        <v>58</v>
      </c>
      <c r="C58" s="69" t="s">
        <v>56</v>
      </c>
      <c r="D58" s="69">
        <v>2.2000000000000002</v>
      </c>
      <c r="E58" s="25"/>
      <c r="F58" s="25"/>
      <c r="G58" s="26">
        <f>IF(E58="",FLOOR(D58,Methodology!B$9),"")</f>
        <v>0</v>
      </c>
      <c r="H58" s="26">
        <f>IF(G58&lt;&gt;"",(G58/Methodology!B$9),(F58))</f>
        <v>0</v>
      </c>
      <c r="J58" s="38" t="str">
        <f t="array" ref="J58">IFERROR(INDEX($A$4:$A$39094, MATCH(0,COUNTIF($J$3:J57, $A$4:$A$39094), 0)),"")</f>
        <v/>
      </c>
      <c r="K58" s="36"/>
      <c r="L58" s="37" t="str">
        <f t="array" ref="L58">IFERROR(INDEX($C$4:$C$39094, MATCH(0,COUNTIF($L$3:L57, $C$4:$C$3094), 0)),"")</f>
        <v/>
      </c>
    </row>
    <row r="59" spans="1:12" ht="28.95" customHeight="1" thickBot="1">
      <c r="A59" s="69" t="s">
        <v>79</v>
      </c>
      <c r="B59" s="69" t="s">
        <v>58</v>
      </c>
      <c r="C59" s="69" t="s">
        <v>62</v>
      </c>
      <c r="D59" s="69">
        <v>9.3000000000000007</v>
      </c>
      <c r="E59" s="25"/>
      <c r="F59" s="25"/>
      <c r="G59" s="26">
        <f>IF(E59="",FLOOR(D59,Methodology!B$9),"")</f>
        <v>5</v>
      </c>
      <c r="H59" s="26">
        <f>IF(G59&lt;&gt;"",(G59/Methodology!B$9),(F59))</f>
        <v>1</v>
      </c>
      <c r="J59" s="38" t="str">
        <f t="array" ref="J59">IFERROR(INDEX($A$4:$A$39094, MATCH(0,COUNTIF($J$3:J58, $A$4:$A$39094), 0)),"")</f>
        <v/>
      </c>
      <c r="K59" s="36"/>
      <c r="L59" s="37" t="str">
        <f t="array" ref="L59">IFERROR(INDEX($C$4:$C$39094, MATCH(0,COUNTIF($L$3:L58, $C$4:$C$3094), 0)),"")</f>
        <v/>
      </c>
    </row>
    <row r="60" spans="1:12" ht="28.95" customHeight="1" thickBot="1">
      <c r="A60" s="69" t="s">
        <v>79</v>
      </c>
      <c r="B60" s="69" t="s">
        <v>58</v>
      </c>
      <c r="C60" s="69" t="s">
        <v>60</v>
      </c>
      <c r="D60" s="69">
        <v>1.9</v>
      </c>
      <c r="E60" s="25"/>
      <c r="F60" s="25"/>
      <c r="G60" s="26">
        <f>IF(E60="",FLOOR(D60,Methodology!B$9),"")</f>
        <v>0</v>
      </c>
      <c r="H60" s="26">
        <f>IF(G60&lt;&gt;"",(G60/Methodology!B$9),(F60))</f>
        <v>0</v>
      </c>
      <c r="J60" s="38" t="str">
        <f t="array" ref="J60">IFERROR(INDEX($A$4:$A$39094, MATCH(0,COUNTIF($J$3:J59, $A$4:$A$39094), 0)),"")</f>
        <v/>
      </c>
      <c r="K60" s="36"/>
      <c r="L60" s="37" t="str">
        <f t="array" ref="L60">IFERROR(INDEX($C$4:$C$39094, MATCH(0,COUNTIF($L$3:L59, $C$4:$C$3094), 0)),"")</f>
        <v/>
      </c>
    </row>
    <row r="61" spans="1:12" ht="28.95" customHeight="1" thickBot="1">
      <c r="A61" s="69" t="s">
        <v>79</v>
      </c>
      <c r="B61" s="69" t="s">
        <v>58</v>
      </c>
      <c r="C61" s="69" t="s">
        <v>62</v>
      </c>
      <c r="D61" s="69">
        <v>22.5</v>
      </c>
      <c r="E61" s="25"/>
      <c r="F61" s="25"/>
      <c r="G61" s="26">
        <f>IF(E61="",FLOOR(D61,Methodology!B$9),"")</f>
        <v>20</v>
      </c>
      <c r="H61" s="26">
        <f>IF(G61&lt;&gt;"",(G61/Methodology!B$9),(F61))</f>
        <v>4</v>
      </c>
      <c r="J61" s="38" t="str">
        <f t="array" ref="J61">IFERROR(INDEX($A$4:$A$39094, MATCH(0,COUNTIF($J$3:J60, $A$4:$A$39094), 0)),"")</f>
        <v/>
      </c>
      <c r="K61" s="36"/>
      <c r="L61" s="37" t="str">
        <f t="array" ref="L61">IFERROR(INDEX($C$4:$C$39094, MATCH(0,COUNTIF($L$3:L60, $C$4:$C$3094), 0)),"")</f>
        <v/>
      </c>
    </row>
    <row r="62" spans="1:12" ht="28.95" customHeight="1" thickBot="1">
      <c r="A62" s="69" t="s">
        <v>79</v>
      </c>
      <c r="B62" s="69" t="s">
        <v>58</v>
      </c>
      <c r="C62" s="69" t="s">
        <v>60</v>
      </c>
      <c r="D62" s="69">
        <v>14.1</v>
      </c>
      <c r="E62" s="25"/>
      <c r="F62" s="25"/>
      <c r="G62" s="26">
        <f>IF(E62="",FLOOR(D62,Methodology!B$9),"")</f>
        <v>10</v>
      </c>
      <c r="H62" s="26">
        <f>IF(G62&lt;&gt;"",(G62/Methodology!B$9),(F62))</f>
        <v>2</v>
      </c>
      <c r="J62" s="38" t="str">
        <f t="array" ref="J62">IFERROR(INDEX($A$4:$A$39094, MATCH(0,COUNTIF($J$3:J61, $A$4:$A$39094), 0)),"")</f>
        <v/>
      </c>
      <c r="K62" s="36"/>
      <c r="L62" s="37" t="str">
        <f t="array" ref="L62">IFERROR(INDEX($C$4:$C$39094, MATCH(0,COUNTIF($L$3:L61, $C$4:$C$3094), 0)),"")</f>
        <v/>
      </c>
    </row>
    <row r="63" spans="1:12" ht="28.95" customHeight="1" thickBot="1">
      <c r="A63" s="69" t="s">
        <v>79</v>
      </c>
      <c r="B63" s="69" t="s">
        <v>58</v>
      </c>
      <c r="C63" s="69" t="s">
        <v>62</v>
      </c>
      <c r="D63" s="69">
        <v>16.100000000000001</v>
      </c>
      <c r="E63" s="25"/>
      <c r="F63" s="25"/>
      <c r="G63" s="26">
        <f>IF(E63="",FLOOR(D63,Methodology!B$9),"")</f>
        <v>15</v>
      </c>
      <c r="H63" s="26">
        <f>IF(G63&lt;&gt;"",(G63/Methodology!B$9),(F63))</f>
        <v>3</v>
      </c>
      <c r="J63" s="38" t="str">
        <f t="array" ref="J63">IFERROR(INDEX($A$4:$A$39094, MATCH(0,COUNTIF($J$3:J62, $A$4:$A$39094), 0)),"")</f>
        <v/>
      </c>
      <c r="K63" s="36"/>
      <c r="L63" s="37" t="str">
        <f t="array" ref="L63">IFERROR(INDEX($C$4:$C$39094, MATCH(0,COUNTIF($L$3:L62, $C$4:$C$3094), 0)),"")</f>
        <v/>
      </c>
    </row>
    <row r="64" spans="1:12" ht="28.95" customHeight="1" thickBot="1">
      <c r="A64" s="69" t="s">
        <v>79</v>
      </c>
      <c r="B64" s="69" t="s">
        <v>58</v>
      </c>
      <c r="C64" s="69" t="s">
        <v>60</v>
      </c>
      <c r="D64" s="69">
        <v>10.9</v>
      </c>
      <c r="E64" s="25"/>
      <c r="F64" s="25"/>
      <c r="G64" s="26">
        <f>IF(E64="",FLOOR(D64,Methodology!B$9),"")</f>
        <v>10</v>
      </c>
      <c r="H64" s="26">
        <f>IF(G64&lt;&gt;"",(G64/Methodology!B$9),(F64))</f>
        <v>2</v>
      </c>
      <c r="J64" s="38" t="str">
        <f t="array" ref="J64">IFERROR(INDEX($A$4:$A$39094, MATCH(0,COUNTIF($J$3:J63, $A$4:$A$39094), 0)),"")</f>
        <v/>
      </c>
      <c r="K64" s="36"/>
      <c r="L64" s="37" t="str">
        <f t="array" ref="L64">IFERROR(INDEX($C$4:$C$39094, MATCH(0,COUNTIF($L$3:L63, $C$4:$C$3094), 0)),"")</f>
        <v/>
      </c>
    </row>
    <row r="65" spans="1:12" ht="28.95" customHeight="1" thickBot="1">
      <c r="A65" s="69" t="s">
        <v>79</v>
      </c>
      <c r="B65" s="69" t="s">
        <v>58</v>
      </c>
      <c r="C65" s="69" t="s">
        <v>62</v>
      </c>
      <c r="D65" s="69">
        <v>44.6</v>
      </c>
      <c r="E65" s="25"/>
      <c r="F65" s="25"/>
      <c r="G65" s="26">
        <f>IF(E65="",FLOOR(D65,Methodology!B$9),"")</f>
        <v>40</v>
      </c>
      <c r="H65" s="26">
        <f>IF(G65&lt;&gt;"",(G65/Methodology!B$9),(F65))</f>
        <v>8</v>
      </c>
      <c r="J65" s="38" t="str">
        <f t="array" ref="J65">IFERROR(INDEX($A$4:$A$39094, MATCH(0,COUNTIF($J$3:J64, $A$4:$A$39094), 0)),"")</f>
        <v/>
      </c>
      <c r="K65" s="36"/>
      <c r="L65" s="37" t="str">
        <f t="array" ref="L65">IFERROR(INDEX($C$4:$C$39094, MATCH(0,COUNTIF($L$3:L64, $C$4:$C$3094), 0)),"")</f>
        <v/>
      </c>
    </row>
    <row r="66" spans="1:12" ht="28.95" customHeight="1" thickBot="1">
      <c r="A66" s="69" t="s">
        <v>80</v>
      </c>
      <c r="B66" s="69" t="s">
        <v>55</v>
      </c>
      <c r="C66" s="69" t="s">
        <v>62</v>
      </c>
      <c r="D66" s="69">
        <v>19.3</v>
      </c>
      <c r="E66" s="25"/>
      <c r="F66" s="25"/>
      <c r="G66" s="26">
        <f>IF(E66="",FLOOR(D66,Methodology!B$9),"")</f>
        <v>15</v>
      </c>
      <c r="H66" s="26">
        <f>IF(G66&lt;&gt;"",(G66/Methodology!B$9),(F66))</f>
        <v>3</v>
      </c>
      <c r="J66" s="38" t="str">
        <f t="array" ref="J66">IFERROR(INDEX($A$4:$A$39094, MATCH(0,COUNTIF($J$3:J65, $A$4:$A$39094), 0)),"")</f>
        <v/>
      </c>
      <c r="K66" s="36"/>
      <c r="L66" s="37" t="str">
        <f t="array" ref="L66">IFERROR(INDEX($C$4:$C$39094, MATCH(0,COUNTIF($L$3:L65, $C$4:$C$3094), 0)),"")</f>
        <v/>
      </c>
    </row>
    <row r="67" spans="1:12" ht="28.95" customHeight="1" thickBot="1">
      <c r="A67" s="69" t="s">
        <v>80</v>
      </c>
      <c r="B67" s="69" t="s">
        <v>55</v>
      </c>
      <c r="C67" s="69" t="s">
        <v>60</v>
      </c>
      <c r="D67" s="69">
        <v>5.9</v>
      </c>
      <c r="E67" s="25"/>
      <c r="F67" s="25"/>
      <c r="G67" s="26">
        <f>IF(E67="",FLOOR(D67,Methodology!B$9),"")</f>
        <v>5</v>
      </c>
      <c r="H67" s="26">
        <f>IF(G67&lt;&gt;"",(G67/Methodology!B$9),(F67))</f>
        <v>1</v>
      </c>
      <c r="J67" s="38" t="str">
        <f t="array" ref="J67">IFERROR(INDEX($A$4:$A$39094, MATCH(0,COUNTIF($J$3:J66, $A$4:$A$39094), 0)),"")</f>
        <v/>
      </c>
      <c r="K67" s="36"/>
      <c r="L67" s="37" t="str">
        <f t="array" ref="L67">IFERROR(INDEX($C$4:$C$39094, MATCH(0,COUNTIF($L$3:L66, $C$4:$C$3094), 0)),"")</f>
        <v/>
      </c>
    </row>
    <row r="68" spans="1:12" ht="28.95" customHeight="1" thickBot="1">
      <c r="A68" s="69" t="s">
        <v>80</v>
      </c>
      <c r="B68" s="69" t="s">
        <v>55</v>
      </c>
      <c r="C68" s="69" t="s">
        <v>62</v>
      </c>
      <c r="D68" s="69">
        <v>9.3000000000000007</v>
      </c>
      <c r="E68" s="25"/>
      <c r="F68" s="25"/>
      <c r="G68" s="26">
        <f>IF(E68="",FLOOR(D68,Methodology!B$9),"")</f>
        <v>5</v>
      </c>
      <c r="H68" s="26">
        <f>IF(G68&lt;&gt;"",(G68/Methodology!B$9),(F68))</f>
        <v>1</v>
      </c>
      <c r="J68" s="38" t="str">
        <f t="array" ref="J68">IFERROR(INDEX($A$4:$A$39094, MATCH(0,COUNTIF($J$3:J67, $A$4:$A$39094), 0)),"")</f>
        <v/>
      </c>
      <c r="K68" s="36"/>
      <c r="L68" s="37" t="str">
        <f t="array" ref="L68">IFERROR(INDEX($C$4:$C$39094, MATCH(0,COUNTIF($L$3:L67, $C$4:$C$3094), 0)),"")</f>
        <v/>
      </c>
    </row>
    <row r="69" spans="1:12" ht="28.95" customHeight="1" thickBot="1">
      <c r="A69" s="69" t="s">
        <v>80</v>
      </c>
      <c r="B69" s="69" t="s">
        <v>55</v>
      </c>
      <c r="C69" s="69" t="s">
        <v>60</v>
      </c>
      <c r="D69" s="69">
        <v>6.1</v>
      </c>
      <c r="E69" s="25"/>
      <c r="F69" s="25"/>
      <c r="G69" s="26">
        <f>IF(E69="",FLOOR(D69,Methodology!B$9),"")</f>
        <v>5</v>
      </c>
      <c r="H69" s="26">
        <f>IF(G69&lt;&gt;"",(G69/Methodology!B$9),(F69))</f>
        <v>1</v>
      </c>
      <c r="J69" s="38" t="str">
        <f t="array" ref="J69">IFERROR(INDEX($A$4:$A$39094, MATCH(0,COUNTIF($J$3:J68, $A$4:$A$39094), 0)),"")</f>
        <v/>
      </c>
      <c r="K69" s="41"/>
      <c r="L69" s="42"/>
    </row>
    <row r="70" spans="1:12" ht="28.95" customHeight="1" thickBot="1">
      <c r="A70" s="69" t="s">
        <v>80</v>
      </c>
      <c r="B70" s="69" t="s">
        <v>55</v>
      </c>
      <c r="C70" s="69" t="s">
        <v>62</v>
      </c>
      <c r="D70" s="69">
        <v>20.8</v>
      </c>
      <c r="E70" s="25"/>
      <c r="F70" s="25"/>
      <c r="G70" s="26">
        <f>IF(E70="",FLOOR(D70,Methodology!B$9),"")</f>
        <v>20</v>
      </c>
      <c r="H70" s="26">
        <f>IF(G70&lt;&gt;"",(G70/Methodology!B$9),(F70))</f>
        <v>4</v>
      </c>
      <c r="J70" s="38" t="str">
        <f t="array" ref="J70">IFERROR(INDEX($A$4:$A$39094, MATCH(0,COUNTIF($J$3:J69, $A$4:$A$39094), 0)),"")</f>
        <v/>
      </c>
      <c r="K70" s="41"/>
      <c r="L70" s="42"/>
    </row>
    <row r="71" spans="1:12" ht="28.95" customHeight="1" thickBot="1">
      <c r="A71" s="69" t="s">
        <v>80</v>
      </c>
      <c r="B71" s="69" t="s">
        <v>55</v>
      </c>
      <c r="C71" s="69" t="s">
        <v>60</v>
      </c>
      <c r="D71" s="69">
        <v>7.1</v>
      </c>
      <c r="E71" s="25"/>
      <c r="F71" s="25"/>
      <c r="G71" s="26">
        <f>IF(E71="",FLOOR(D71,Methodology!B$9),"")</f>
        <v>5</v>
      </c>
      <c r="H71" s="26">
        <f>IF(G71&lt;&gt;"",(G71/Methodology!B$9),(F71))</f>
        <v>1</v>
      </c>
      <c r="J71" s="38" t="str">
        <f t="array" ref="J71">IFERROR(INDEX($A$4:$A$39094, MATCH(0,COUNTIF($J$3:J70, $A$4:$A$39094), 0)),"")</f>
        <v/>
      </c>
      <c r="K71" s="41"/>
      <c r="L71" s="42"/>
    </row>
    <row r="72" spans="1:12" ht="28.95" customHeight="1" thickBot="1">
      <c r="A72" s="69" t="s">
        <v>80</v>
      </c>
      <c r="B72" s="69" t="s">
        <v>55</v>
      </c>
      <c r="C72" s="69" t="s">
        <v>62</v>
      </c>
      <c r="D72" s="69">
        <v>8.6999999999999993</v>
      </c>
      <c r="E72" s="25"/>
      <c r="F72" s="25"/>
      <c r="G72" s="26">
        <f>IF(E72="",FLOOR(D72,Methodology!B$9),"")</f>
        <v>5</v>
      </c>
      <c r="H72" s="26">
        <f>IF(G72&lt;&gt;"",(G72/Methodology!B$9),(F72))</f>
        <v>1</v>
      </c>
      <c r="J72" s="38" t="str">
        <f t="array" ref="J72">IFERROR(INDEX($A$4:$A$39094, MATCH(0,COUNTIF($J$3:J71, $A$4:$A$39094), 0)),"")</f>
        <v/>
      </c>
      <c r="K72" s="41"/>
      <c r="L72" s="42"/>
    </row>
    <row r="73" spans="1:12" ht="28.95" customHeight="1" thickBot="1">
      <c r="A73" s="69" t="s">
        <v>80</v>
      </c>
      <c r="B73" s="69" t="s">
        <v>55</v>
      </c>
      <c r="C73" s="69" t="s">
        <v>60</v>
      </c>
      <c r="D73" s="69">
        <v>8.6</v>
      </c>
      <c r="E73" s="25"/>
      <c r="F73" s="25"/>
      <c r="G73" s="26">
        <f>IF(E73="",FLOOR(D73,Methodology!B$9),"")</f>
        <v>5</v>
      </c>
      <c r="H73" s="26">
        <f>IF(G73&lt;&gt;"",(G73/Methodology!B$9),(F73))</f>
        <v>1</v>
      </c>
      <c r="J73" s="38" t="str">
        <f t="array" ref="J73">IFERROR(INDEX($A$4:$A$39094, MATCH(0,COUNTIF($J$3:J72, $A$4:$A$39094), 0)),"")</f>
        <v/>
      </c>
      <c r="K73" s="41"/>
      <c r="L73" s="42"/>
    </row>
    <row r="74" spans="1:12" ht="28.95" customHeight="1" thickBot="1">
      <c r="A74" s="69" t="s">
        <v>80</v>
      </c>
      <c r="B74" s="69" t="s">
        <v>55</v>
      </c>
      <c r="C74" s="69" t="s">
        <v>62</v>
      </c>
      <c r="D74" s="69">
        <v>6.3</v>
      </c>
      <c r="E74" s="25"/>
      <c r="F74" s="25"/>
      <c r="G74" s="26">
        <f>IF(E74="",FLOOR(D74,Methodology!B$9),"")</f>
        <v>5</v>
      </c>
      <c r="H74" s="26">
        <f>IF(G74&lt;&gt;"",(G74/Methodology!B$9),(F74))</f>
        <v>1</v>
      </c>
      <c r="J74" s="38" t="str">
        <f t="array" ref="J74">IFERROR(INDEX($A$4:$A$39094, MATCH(0,COUNTIF($J$3:J73, $A$4:$A$39094), 0)),"")</f>
        <v/>
      </c>
      <c r="K74" s="41"/>
      <c r="L74" s="42"/>
    </row>
    <row r="75" spans="1:12" ht="28.95" customHeight="1" thickBot="1">
      <c r="A75" s="69" t="s">
        <v>80</v>
      </c>
      <c r="B75" s="69" t="s">
        <v>57</v>
      </c>
      <c r="C75" s="69" t="s">
        <v>60</v>
      </c>
      <c r="D75" s="69">
        <v>11.9</v>
      </c>
      <c r="E75" s="25"/>
      <c r="F75" s="25"/>
      <c r="G75" s="26">
        <f>IF(E75="",FLOOR(D75,Methodology!B$9),"")</f>
        <v>10</v>
      </c>
      <c r="H75" s="26">
        <f>IF(G75&lt;&gt;"",(G75/Methodology!B$9),(F75))</f>
        <v>2</v>
      </c>
      <c r="J75" s="38" t="str">
        <f t="array" ref="J75">IFERROR(INDEX($A$4:$A$39094, MATCH(0,COUNTIF($J$3:J74, $A$4:$A$39094), 0)),"")</f>
        <v/>
      </c>
      <c r="K75" s="41"/>
      <c r="L75" s="42"/>
    </row>
    <row r="76" spans="1:12" ht="28.95" customHeight="1" thickBot="1">
      <c r="A76" s="69" t="s">
        <v>80</v>
      </c>
      <c r="B76" s="69" t="s">
        <v>57</v>
      </c>
      <c r="C76" s="69" t="s">
        <v>62</v>
      </c>
      <c r="D76" s="69">
        <v>4.5999999999999996</v>
      </c>
      <c r="E76" s="25"/>
      <c r="F76" s="25"/>
      <c r="G76" s="26">
        <f>IF(E76="",FLOOR(D76,Methodology!B$9),"")</f>
        <v>0</v>
      </c>
      <c r="H76" s="26">
        <f>IF(G76&lt;&gt;"",(G76/Methodology!B$9),(F76))</f>
        <v>0</v>
      </c>
      <c r="J76" s="38" t="str">
        <f t="array" ref="J76">IFERROR(INDEX($A$4:$A$39094, MATCH(0,COUNTIF($J$3:J75, $A$4:$A$39094), 0)),"")</f>
        <v/>
      </c>
      <c r="K76" s="36"/>
      <c r="L76" s="37" t="str">
        <f t="array" ref="L76">IFERROR(INDEX($C$4:$C$39094, MATCH(0,COUNTIF($L$3:L75, $C$4:$C$3094), 0)),"")</f>
        <v/>
      </c>
    </row>
    <row r="77" spans="1:12" ht="28.95" customHeight="1" thickBot="1">
      <c r="A77" s="69" t="s">
        <v>80</v>
      </c>
      <c r="B77" s="69" t="s">
        <v>57</v>
      </c>
      <c r="C77" s="69" t="s">
        <v>60</v>
      </c>
      <c r="D77" s="69">
        <v>3.1</v>
      </c>
      <c r="E77" s="25"/>
      <c r="F77" s="25"/>
      <c r="G77" s="26">
        <f>IF(E77="",FLOOR(D77,Methodology!B$9),"")</f>
        <v>0</v>
      </c>
      <c r="H77" s="26">
        <f>IF(G77&lt;&gt;"",(G77/Methodology!B$9),(F77))</f>
        <v>0</v>
      </c>
      <c r="J77" s="38" t="str">
        <f t="array" ref="J77">IFERROR(INDEX($A$4:$A$39094, MATCH(0,COUNTIF($J$3:J76, $A$4:$A$39094), 0)),"")</f>
        <v/>
      </c>
      <c r="K77" s="36"/>
      <c r="L77" s="37" t="str">
        <f t="array" ref="L77">IFERROR(INDEX($C$4:$C$39094, MATCH(0,COUNTIF($L$3:L76, $C$4:$C$3094), 0)),"")</f>
        <v/>
      </c>
    </row>
    <row r="78" spans="1:12" ht="28.95" customHeight="1" thickBot="1">
      <c r="A78" s="69" t="s">
        <v>80</v>
      </c>
      <c r="B78" s="69" t="s">
        <v>57</v>
      </c>
      <c r="C78" s="69" t="s">
        <v>62</v>
      </c>
      <c r="D78" s="69">
        <v>8.4</v>
      </c>
      <c r="E78" s="25"/>
      <c r="F78" s="25"/>
      <c r="G78" s="26">
        <f>IF(E78="",FLOOR(D78,Methodology!B$9),"")</f>
        <v>5</v>
      </c>
      <c r="H78" s="26">
        <f>IF(G78&lt;&gt;"",(G78/Methodology!B$9),(F78))</f>
        <v>1</v>
      </c>
      <c r="J78" s="38" t="str">
        <f t="array" ref="J78">IFERROR(INDEX($A$4:$A$39094, MATCH(0,COUNTIF($J$3:J77, $A$4:$A$39094), 0)),"")</f>
        <v/>
      </c>
      <c r="K78" s="36"/>
      <c r="L78" s="37" t="str">
        <f t="array" ref="L78">IFERROR(INDEX($C$4:$C$39094, MATCH(0,COUNTIF($L$3:L77, $C$4:$C$3094), 0)),"")</f>
        <v/>
      </c>
    </row>
    <row r="79" spans="1:12" ht="28.95" customHeight="1" thickBot="1">
      <c r="A79" s="69" t="s">
        <v>80</v>
      </c>
      <c r="B79" s="69" t="s">
        <v>57</v>
      </c>
      <c r="C79" s="69" t="s">
        <v>60</v>
      </c>
      <c r="D79" s="69">
        <v>38.5</v>
      </c>
      <c r="E79" s="25"/>
      <c r="F79" s="25"/>
      <c r="G79" s="26">
        <f>IF(E79="",FLOOR(D79,Methodology!B$9),"")</f>
        <v>35</v>
      </c>
      <c r="H79" s="26">
        <f>IF(G79&lt;&gt;"",(G79/Methodology!B$9),(F79))</f>
        <v>7</v>
      </c>
      <c r="J79" s="38" t="str">
        <f t="array" ref="J79">IFERROR(INDEX($A$4:$A$39094, MATCH(0,COUNTIF($J$3:J78, $A$4:$A$39094), 0)),"")</f>
        <v/>
      </c>
      <c r="K79" s="36"/>
      <c r="L79" s="37" t="str">
        <f t="array" ref="L79">IFERROR(INDEX($C$4:$C$39094, MATCH(0,COUNTIF($L$3:L78, $C$4:$C$3094), 0)),"")</f>
        <v/>
      </c>
    </row>
    <row r="80" spans="1:12" ht="28.95" customHeight="1" thickBot="1">
      <c r="A80" s="69" t="s">
        <v>80</v>
      </c>
      <c r="B80" s="69" t="s">
        <v>57</v>
      </c>
      <c r="C80" s="69" t="s">
        <v>62</v>
      </c>
      <c r="D80" s="69">
        <v>6.4</v>
      </c>
      <c r="E80" s="25"/>
      <c r="F80" s="25"/>
      <c r="G80" s="26">
        <f>IF(E80="",FLOOR(D80,Methodology!B$9),"")</f>
        <v>5</v>
      </c>
      <c r="H80" s="26">
        <f>IF(G80&lt;&gt;"",(G80/Methodology!B$9),(F80))</f>
        <v>1</v>
      </c>
      <c r="J80" s="38" t="str">
        <f t="array" ref="J80">IFERROR(INDEX($A$4:$A$39094, MATCH(0,COUNTIF($J$3:J79, $A$4:$A$39094), 0)),"")</f>
        <v/>
      </c>
      <c r="K80" s="36"/>
      <c r="L80" s="37" t="str">
        <f t="array" ref="L80">IFERROR(INDEX($C$4:$C$39094, MATCH(0,COUNTIF($L$3:L79, $C$4:$C$3094), 0)),"")</f>
        <v/>
      </c>
    </row>
    <row r="81" spans="1:12" ht="28.95" customHeight="1" thickBot="1">
      <c r="A81" s="69" t="s">
        <v>80</v>
      </c>
      <c r="B81" s="69" t="s">
        <v>57</v>
      </c>
      <c r="C81" s="69" t="s">
        <v>60</v>
      </c>
      <c r="D81" s="69">
        <v>7.1</v>
      </c>
      <c r="E81" s="25"/>
      <c r="F81" s="25"/>
      <c r="G81" s="26">
        <f>IF(E81="",FLOOR(D81,Methodology!B$9),"")</f>
        <v>5</v>
      </c>
      <c r="H81" s="26">
        <f>IF(G81&lt;&gt;"",(G81/Methodology!B$9),(F81))</f>
        <v>1</v>
      </c>
      <c r="J81" s="38" t="str">
        <f t="array" ref="J81">IFERROR(INDEX($A$4:$A$39094, MATCH(0,COUNTIF($J$3:J80, $A$4:$A$39094), 0)),"")</f>
        <v/>
      </c>
      <c r="K81" s="36"/>
      <c r="L81" s="37" t="str">
        <f t="array" ref="L81">IFERROR(INDEX($C$4:$C$39094, MATCH(0,COUNTIF($L$3:L80, $C$4:$C$3094), 0)),"")</f>
        <v/>
      </c>
    </row>
    <row r="82" spans="1:12" ht="28.95" customHeight="1" thickBot="1">
      <c r="A82" s="69" t="s">
        <v>80</v>
      </c>
      <c r="B82" s="69" t="s">
        <v>57</v>
      </c>
      <c r="C82" s="69" t="s">
        <v>62</v>
      </c>
      <c r="D82" s="69">
        <v>8.1999999999999993</v>
      </c>
      <c r="E82" s="25"/>
      <c r="F82" s="25"/>
      <c r="G82" s="26">
        <f>IF(E82="",FLOOR(D82,Methodology!B$9),"")</f>
        <v>5</v>
      </c>
      <c r="H82" s="26">
        <f>IF(G82&lt;&gt;"",(G82/Methodology!B$9),(F82))</f>
        <v>1</v>
      </c>
      <c r="J82" s="38" t="str">
        <f t="array" ref="J82">IFERROR(INDEX($A$4:$A$39094, MATCH(0,COUNTIF($J$3:J81, $A$4:$A$39094), 0)),"")</f>
        <v/>
      </c>
      <c r="K82" s="36"/>
      <c r="L82" s="37" t="str">
        <f t="array" ref="L82">IFERROR(INDEX($C$4:$C$39094, MATCH(0,COUNTIF($L$3:L81, $C$4:$C$3094), 0)),"")</f>
        <v/>
      </c>
    </row>
    <row r="83" spans="1:12" ht="28.95" customHeight="1" thickBot="1">
      <c r="A83" s="69" t="s">
        <v>80</v>
      </c>
      <c r="B83" s="69" t="s">
        <v>57</v>
      </c>
      <c r="C83" s="69" t="s">
        <v>60</v>
      </c>
      <c r="D83" s="69">
        <v>18.7</v>
      </c>
      <c r="E83" s="25"/>
      <c r="F83" s="25"/>
      <c r="G83" s="26">
        <f>IF(E83="",FLOOR(D83,Methodology!B$9),"")</f>
        <v>15</v>
      </c>
      <c r="H83" s="26">
        <f>IF(G83&lt;&gt;"",(G83/Methodology!B$9),(F83))</f>
        <v>3</v>
      </c>
      <c r="J83" s="38" t="str">
        <f t="array" ref="J83">IFERROR(INDEX($A$4:$A$39094, MATCH(0,COUNTIF($J$3:J82, $A$4:$A$39094), 0)),"")</f>
        <v/>
      </c>
      <c r="K83" s="36"/>
      <c r="L83" s="37" t="str">
        <f t="array" ref="L83">IFERROR(INDEX($C$4:$C$39094, MATCH(0,COUNTIF($L$3:L82, $C$4:$C$3094), 0)),"")</f>
        <v/>
      </c>
    </row>
    <row r="84" spans="1:12" ht="28.95" customHeight="1" thickBot="1">
      <c r="A84" s="69" t="s">
        <v>79</v>
      </c>
      <c r="B84" s="69" t="s">
        <v>61</v>
      </c>
      <c r="C84" s="69" t="s">
        <v>60</v>
      </c>
      <c r="D84" s="69">
        <v>3.9</v>
      </c>
      <c r="E84" s="25"/>
      <c r="F84" s="25"/>
      <c r="G84" s="26">
        <f>IF(E84="",FLOOR(D84,Methodology!B$9),"")</f>
        <v>0</v>
      </c>
      <c r="H84" s="26">
        <f>IF(G84&lt;&gt;"",(G84/Methodology!B$9),(F84))</f>
        <v>0</v>
      </c>
      <c r="J84" s="38" t="str">
        <f t="array" ref="J84">IFERROR(INDEX($A$4:$A$39094, MATCH(0,COUNTIF($J$3:J83, $A$4:$A$39094), 0)),"")</f>
        <v/>
      </c>
      <c r="K84" s="41"/>
      <c r="L84" s="42"/>
    </row>
    <row r="85" spans="1:12" ht="28.95" customHeight="1" thickBot="1">
      <c r="A85" s="69" t="s">
        <v>79</v>
      </c>
      <c r="B85" s="69" t="s">
        <v>61</v>
      </c>
      <c r="C85" s="69" t="s">
        <v>62</v>
      </c>
      <c r="D85" s="69">
        <v>8.1</v>
      </c>
      <c r="E85" s="25"/>
      <c r="F85" s="25"/>
      <c r="G85" s="26">
        <f>IF(E85="",FLOOR(D85,Methodology!B$9),"")</f>
        <v>5</v>
      </c>
      <c r="H85" s="26">
        <f>IF(G85&lt;&gt;"",(G85/Methodology!B$9),(F85))</f>
        <v>1</v>
      </c>
      <c r="J85" s="38" t="str">
        <f t="array" ref="J85">IFERROR(INDEX($A$4:$A$39094, MATCH(0,COUNTIF($J$3:J84, $A$4:$A$39094), 0)),"")</f>
        <v/>
      </c>
      <c r="K85" s="41"/>
      <c r="L85" s="42"/>
    </row>
    <row r="86" spans="1:12" ht="28.95" customHeight="1" thickBot="1">
      <c r="A86" s="69" t="s">
        <v>79</v>
      </c>
      <c r="B86" s="69" t="s">
        <v>61</v>
      </c>
      <c r="C86" s="69" t="s">
        <v>60</v>
      </c>
      <c r="D86" s="69">
        <v>3.7</v>
      </c>
      <c r="E86" s="25"/>
      <c r="F86" s="25"/>
      <c r="G86" s="26">
        <f>IF(E86="",FLOOR(D86,Methodology!B$9),"")</f>
        <v>0</v>
      </c>
      <c r="H86" s="26">
        <f>IF(G86&lt;&gt;"",(G86/Methodology!B$9),(F86))</f>
        <v>0</v>
      </c>
      <c r="J86" s="38" t="str">
        <f t="array" ref="J86">IFERROR(INDEX($A$4:$A$39094, MATCH(0,COUNTIF($J$3:J85, $A$4:$A$39094), 0)),"")</f>
        <v/>
      </c>
      <c r="K86" s="41"/>
      <c r="L86" s="42"/>
    </row>
    <row r="87" spans="1:12" ht="28.95" customHeight="1" thickBot="1">
      <c r="A87" s="69" t="s">
        <v>79</v>
      </c>
      <c r="B87" s="69" t="s">
        <v>61</v>
      </c>
      <c r="C87" s="69" t="s">
        <v>62</v>
      </c>
      <c r="D87" s="69">
        <v>4.8</v>
      </c>
      <c r="E87" s="25"/>
      <c r="F87" s="25"/>
      <c r="G87" s="26">
        <f>IF(E87="",FLOOR(D87,Methodology!B$9),"")</f>
        <v>0</v>
      </c>
      <c r="H87" s="26">
        <f>IF(G87&lt;&gt;"",(G87/Methodology!B$9),(F87))</f>
        <v>0</v>
      </c>
      <c r="J87" s="38" t="str">
        <f t="array" ref="J87">IFERROR(INDEX($A$4:$A$39094, MATCH(0,COUNTIF($J$3:J86, $A$4:$A$39094), 0)),"")</f>
        <v/>
      </c>
      <c r="K87" s="41"/>
      <c r="L87" s="42"/>
    </row>
    <row r="88" spans="1:12" ht="28.95" customHeight="1" thickBot="1">
      <c r="A88" s="69" t="s">
        <v>79</v>
      </c>
      <c r="B88" s="69" t="s">
        <v>61</v>
      </c>
      <c r="C88" s="69" t="s">
        <v>60</v>
      </c>
      <c r="D88" s="69">
        <v>24.8</v>
      </c>
      <c r="E88" s="25"/>
      <c r="F88" s="25"/>
      <c r="G88" s="26">
        <f>IF(E88="",FLOOR(D88,Methodology!B$9),"")</f>
        <v>20</v>
      </c>
      <c r="H88" s="26">
        <f>IF(G88&lt;&gt;"",(G88/Methodology!B$9),(F88))</f>
        <v>4</v>
      </c>
      <c r="J88" s="38" t="str">
        <f t="array" ref="J88">IFERROR(INDEX($A$4:$A$39094, MATCH(0,COUNTIF($J$3:J87, $A$4:$A$39094), 0)),"")</f>
        <v/>
      </c>
      <c r="K88" s="41"/>
      <c r="L88" s="42"/>
    </row>
    <row r="89" spans="1:12" ht="28.95" customHeight="1" thickBot="1">
      <c r="A89" s="69" t="s">
        <v>79</v>
      </c>
      <c r="B89" s="69" t="s">
        <v>61</v>
      </c>
      <c r="C89" s="69" t="s">
        <v>62</v>
      </c>
      <c r="D89" s="69">
        <v>8.1</v>
      </c>
      <c r="E89" s="25"/>
      <c r="F89" s="25"/>
      <c r="G89" s="26">
        <f>IF(E89="",FLOOR(D89,Methodology!B$9),"")</f>
        <v>5</v>
      </c>
      <c r="H89" s="26">
        <f>IF(G89&lt;&gt;"",(G89/Methodology!B$9),(F89))</f>
        <v>1</v>
      </c>
      <c r="J89" s="38" t="str">
        <f t="array" ref="J89">IFERROR(INDEX($A$4:$A$39094, MATCH(0,COUNTIF($J$3:J88, $A$4:$A$39094), 0)),"")</f>
        <v/>
      </c>
      <c r="K89" s="41"/>
      <c r="L89" s="42"/>
    </row>
    <row r="90" spans="1:12" ht="28.95" customHeight="1" thickBot="1">
      <c r="A90" s="69" t="s">
        <v>79</v>
      </c>
      <c r="B90" s="69" t="s">
        <v>61</v>
      </c>
      <c r="C90" s="69" t="s">
        <v>60</v>
      </c>
      <c r="D90" s="69">
        <v>25.2</v>
      </c>
      <c r="E90" s="25"/>
      <c r="F90" s="25"/>
      <c r="G90" s="26">
        <f>IF(E90="",FLOOR(D90,Methodology!B$9),"")</f>
        <v>25</v>
      </c>
      <c r="H90" s="26">
        <f>IF(G90&lt;&gt;"",(G90/Methodology!B$9),(F90))</f>
        <v>5</v>
      </c>
      <c r="J90" s="38" t="str">
        <f t="array" ref="J90">IFERROR(INDEX($A$4:$A$39094, MATCH(0,COUNTIF($J$3:J89, $A$4:$A$39094), 0)),"")</f>
        <v/>
      </c>
      <c r="K90" s="41"/>
      <c r="L90" s="42"/>
    </row>
    <row r="91" spans="1:12" ht="28.95" customHeight="1" thickBot="1">
      <c r="A91" s="69" t="s">
        <v>79</v>
      </c>
      <c r="B91" s="69" t="s">
        <v>61</v>
      </c>
      <c r="C91" s="69" t="s">
        <v>59</v>
      </c>
      <c r="D91" s="69">
        <v>10.8</v>
      </c>
      <c r="E91" s="25"/>
      <c r="F91" s="25"/>
      <c r="G91" s="26">
        <f>IF(E91="",FLOOR(D91,Methodology!B$9),"")</f>
        <v>10</v>
      </c>
      <c r="H91" s="26">
        <f>IF(G91&lt;&gt;"",(G91/Methodology!B$9),(F91))</f>
        <v>2</v>
      </c>
      <c r="J91" s="38" t="str">
        <f t="array" ref="J91">IFERROR(INDEX($A$4:$A$39094, MATCH(0,COUNTIF($J$3:J90, $A$4:$A$39094), 0)),"")</f>
        <v/>
      </c>
      <c r="K91" s="41"/>
      <c r="L91" s="42"/>
    </row>
    <row r="92" spans="1:12" ht="28.95" customHeight="1" thickBot="1">
      <c r="A92" s="69" t="s">
        <v>79</v>
      </c>
      <c r="B92" s="69" t="s">
        <v>61</v>
      </c>
      <c r="C92" s="69" t="s">
        <v>81</v>
      </c>
      <c r="D92" s="69">
        <v>5.9</v>
      </c>
      <c r="E92" s="25"/>
      <c r="F92" s="25"/>
      <c r="G92" s="26">
        <f>IF(E92="",FLOOR(D92,Methodology!B$9),"")</f>
        <v>5</v>
      </c>
      <c r="H92" s="26">
        <f>IF(G92&lt;&gt;"",(G92/Methodology!B$9),(F92))</f>
        <v>1</v>
      </c>
      <c r="J92" s="38" t="str">
        <f t="array" ref="J92">IFERROR(INDEX($A$4:$A$39094, MATCH(0,COUNTIF($J$3:J91, $A$4:$A$39094), 0)),"")</f>
        <v/>
      </c>
      <c r="K92" s="41"/>
      <c r="L92" s="42"/>
    </row>
    <row r="93" spans="1:12" ht="28.95" customHeight="1" thickBot="1">
      <c r="A93" s="69" t="s">
        <v>79</v>
      </c>
      <c r="B93" s="69" t="s">
        <v>61</v>
      </c>
      <c r="C93" s="69" t="s">
        <v>59</v>
      </c>
      <c r="D93" s="69">
        <v>30.1</v>
      </c>
      <c r="E93" s="25"/>
      <c r="F93" s="25"/>
      <c r="G93" s="26">
        <f>IF(E93="",FLOOR(D93,Methodology!B$9),"")</f>
        <v>30</v>
      </c>
      <c r="H93" s="26">
        <f>IF(G93&lt;&gt;"",(G93/Methodology!B$9),(F93))</f>
        <v>6</v>
      </c>
      <c r="J93" s="38" t="str">
        <f t="array" ref="J93">IFERROR(INDEX($A$4:$A$39094, MATCH(0,COUNTIF($J$3:J92, $A$4:$A$39094), 0)),"")</f>
        <v/>
      </c>
      <c r="K93" s="41"/>
      <c r="L93" s="42"/>
    </row>
    <row r="94" spans="1:12" ht="28.95" customHeight="1" thickBot="1">
      <c r="A94" s="69" t="s">
        <v>79</v>
      </c>
      <c r="B94" s="69" t="s">
        <v>61</v>
      </c>
      <c r="C94" s="69" t="s">
        <v>56</v>
      </c>
      <c r="D94" s="69">
        <v>2.1</v>
      </c>
      <c r="E94" s="25"/>
      <c r="F94" s="25"/>
      <c r="G94" s="26">
        <f>IF(E94="",FLOOR(D94,Methodology!B$9),"")</f>
        <v>0</v>
      </c>
      <c r="H94" s="26">
        <f>IF(G94&lt;&gt;"",(G94/Methodology!B$9),(F94))</f>
        <v>0</v>
      </c>
      <c r="J94" s="38" t="str">
        <f t="array" ref="J94">IFERROR(INDEX($A$4:$A$39094, MATCH(0,COUNTIF($J$3:J93, $A$4:$A$39094), 0)),"")</f>
        <v/>
      </c>
      <c r="K94" s="36"/>
      <c r="L94" s="37" t="str">
        <f t="array" ref="L94">IFERROR(INDEX($C$4:$C$39094, MATCH(0,COUNTIF($L$3:L93, $C$4:$C$3094), 0)),"")</f>
        <v/>
      </c>
    </row>
  </sheetData>
  <autoFilter ref="A3:H35" xr:uid="{00000000-0009-0000-0000-000004000000}"/>
  <sortState xmlns:xlrd2="http://schemas.microsoft.com/office/spreadsheetml/2017/richdata2" ref="M5:M10">
    <sortCondition ref="M5:M10"/>
  </sortState>
  <mergeCells count="2">
    <mergeCell ref="A1:H1"/>
    <mergeCell ref="A2:H2"/>
  </mergeCells>
  <phoneticPr fontId="5" type="noConversion"/>
  <pageMargins left="0.7" right="0.7" top="0.75" bottom="0.75" header="0.3" footer="0.3"/>
  <pageSetup paperSize="9" scale="49" fitToHeight="15"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osition xmlns="208d8f84-91a8-4517-88d5-13f2febe8f26" xsi:nil="true"/>
    <lcf76f155ced4ddcb4097134ff3c332f xmlns="208d8f84-91a8-4517-88d5-13f2febe8f26">
      <Terms xmlns="http://schemas.microsoft.com/office/infopath/2007/PartnerControls"/>
    </lcf76f155ced4ddcb4097134ff3c332f>
    <TaxCatchAll xmlns="8f90ef40-bec2-4be6-9ad3-12aab9ef69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CB3F257E2FD14D89EAE5684F6E359A" ma:contentTypeVersion="16" ma:contentTypeDescription="Create a new document." ma:contentTypeScope="" ma:versionID="21edfe16061a93d52ac50ad8850cbdcf">
  <xsd:schema xmlns:xsd="http://www.w3.org/2001/XMLSchema" xmlns:xs="http://www.w3.org/2001/XMLSchema" xmlns:p="http://schemas.microsoft.com/office/2006/metadata/properties" xmlns:ns2="208d8f84-91a8-4517-88d5-13f2febe8f26" xmlns:ns3="8f90ef40-bec2-4be6-9ad3-12aab9ef692f" targetNamespace="http://schemas.microsoft.com/office/2006/metadata/properties" ma:root="true" ma:fieldsID="2bbe5a60c17d2692e7c1728a4522dbcb" ns2:_="" ns3:_="">
    <xsd:import namespace="208d8f84-91a8-4517-88d5-13f2febe8f26"/>
    <xsd:import namespace="8f90ef40-bec2-4be6-9ad3-12aab9ef69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Pos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d8f84-91a8-4517-88d5-13f2febe8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Position" ma:index="23" nillable="true" ma:displayName="Position" ma:description="File structure position" ma:format="Dropdown" ma:internalName="Position"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f90ef40-bec2-4be6-9ad3-12aab9ef692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cc126b-cf9f-4d26-a4e4-e96738f8d825}" ma:internalName="TaxCatchAll" ma:showField="CatchAllData" ma:web="8f90ef40-bec2-4be6-9ad3-12aab9ef692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26F896-F676-408E-8ECD-E053E85CDC77}">
  <ds:schemaRefs>
    <ds:schemaRef ds:uri="http://schemas.microsoft.com/office/2006/metadata/properties"/>
    <ds:schemaRef ds:uri="http://schemas.microsoft.com/office/infopath/2007/PartnerControls"/>
    <ds:schemaRef ds:uri="208d8f84-91a8-4517-88d5-13f2febe8f26"/>
    <ds:schemaRef ds:uri="8f90ef40-bec2-4be6-9ad3-12aab9ef692f"/>
  </ds:schemaRefs>
</ds:datastoreItem>
</file>

<file path=customXml/itemProps2.xml><?xml version="1.0" encoding="utf-8"?>
<ds:datastoreItem xmlns:ds="http://schemas.openxmlformats.org/officeDocument/2006/customXml" ds:itemID="{61C34C6E-1D52-4CF8-B3DD-920481B8B687}">
  <ds:schemaRefs>
    <ds:schemaRef ds:uri="http://schemas.microsoft.com/sharepoint/v3/contenttype/forms"/>
  </ds:schemaRefs>
</ds:datastoreItem>
</file>

<file path=customXml/itemProps3.xml><?xml version="1.0" encoding="utf-8"?>
<ds:datastoreItem xmlns:ds="http://schemas.openxmlformats.org/officeDocument/2006/customXml" ds:itemID="{ED986E38-A327-493A-B205-C194D68ED2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d8f84-91a8-4517-88d5-13f2febe8f26"/>
    <ds:schemaRef ds:uri="8f90ef40-bec2-4be6-9ad3-12aab9ef69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 Sheet</vt:lpstr>
      <vt:lpstr>Methodology</vt:lpstr>
      <vt:lpstr>Area Map</vt:lpstr>
      <vt:lpstr>Stress Tables</vt:lpstr>
      <vt:lpstr>Capacity Measurements</vt:lpstr>
      <vt:lpstr>'Capacity Measurements'!Print_Area</vt:lpstr>
      <vt:lpstr>'Cover Sheet'!Print_Area</vt:lpstr>
      <vt:lpstr>Methodology!Print_Area</vt:lpstr>
      <vt:lpstr>'Stress Tables'!Print_Area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Joanna Carter</cp:lastModifiedBy>
  <cp:revision/>
  <cp:lastPrinted>2026-05-10T19:25:59Z</cp:lastPrinted>
  <dcterms:created xsi:type="dcterms:W3CDTF">2016-09-13T14:30:48Z</dcterms:created>
  <dcterms:modified xsi:type="dcterms:W3CDTF">2026-06-22T11:28:58Z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0x010100FDCB3F257E2FD14D89EAE5684F6E359A</vt:lpwstr>
  </property>
  <property fmtid="{D5CDD505-2E9C-101B-9397-08002B2CF9AE}" pid="3" name="MSIP_Label_2b28a9a6-133a-4796-ad7d-6b90f7583680_Enabled">
    <vt:lpwstr>true</vt:lpwstr>
  </property>
  <property fmtid="{D5CDD505-2E9C-101B-9397-08002B2CF9AE}" pid="4" name="MSIP_Label_2b28a9a6-133a-4796-ad7d-6b90f7583680_SetDate">
    <vt:lpwstr>2026-06-22T11:28:24Z</vt:lpwstr>
  </property>
  <property fmtid="{D5CDD505-2E9C-101B-9397-08002B2CF9AE}" pid="5" name="MSIP_Label_2b28a9a6-133a-4796-ad7d-6b90f7583680_Method">
    <vt:lpwstr>Standard</vt:lpwstr>
  </property>
  <property fmtid="{D5CDD505-2E9C-101B-9397-08002B2CF9AE}" pid="6" name="MSIP_Label_2b28a9a6-133a-4796-ad7d-6b90f7583680_Name">
    <vt:lpwstr>Private</vt:lpwstr>
  </property>
  <property fmtid="{D5CDD505-2E9C-101B-9397-08002B2CF9AE}" pid="7" name="MSIP_Label_2b28a9a6-133a-4796-ad7d-6b90f7583680_SiteId">
    <vt:lpwstr>996ee15c-0b3e-4a6f-8e65-120a9a51821a</vt:lpwstr>
  </property>
  <property fmtid="{D5CDD505-2E9C-101B-9397-08002B2CF9AE}" pid="8" name="MSIP_Label_2b28a9a6-133a-4796-ad7d-6b90f7583680_ActionId">
    <vt:lpwstr>3aed262d-4a12-4b0f-a29c-12c279f2e7a7</vt:lpwstr>
  </property>
  <property fmtid="{D5CDD505-2E9C-101B-9397-08002B2CF9AE}" pid="9" name="MSIP_Label_2b28a9a6-133a-4796-ad7d-6b90f7583680_ContentBits">
    <vt:lpwstr>2</vt:lpwstr>
  </property>
  <property fmtid="{D5CDD505-2E9C-101B-9397-08002B2CF9AE}" pid="10" name="MSIP_Label_2b28a9a6-133a-4796-ad7d-6b90f7583680_Tag">
    <vt:lpwstr>10, 3, 0, 1</vt:lpwstr>
  </property>
</Properties>
</file>